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Investice\Strategické projekty\05_Areál Jedovnická 4\ITI\VŘ\Stavba\Dotazy\2021-06-15\"/>
    </mc:Choice>
  </mc:AlternateContent>
  <xr:revisionPtr revIDLastSave="0" documentId="13_ncr:1_{395FDC34-39A5-4CF4-A62C-E8A55435164D}" xr6:coauthVersionLast="47" xr6:coauthVersionMax="47" xr10:uidLastSave="{00000000-0000-0000-0000-000000000000}"/>
  <bookViews>
    <workbookView xWindow="-120" yWindow="-120" windowWidth="29040" windowHeight="1584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8 SO 0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08 SO 08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08 SO 08 Pol'!$A$1:$X$59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O18" i="12"/>
  <c r="V18" i="12"/>
  <c r="G19" i="12"/>
  <c r="M19" i="12" s="1"/>
  <c r="M18" i="12" s="1"/>
  <c r="I19" i="12"/>
  <c r="I18" i="12" s="1"/>
  <c r="K19" i="12"/>
  <c r="K18" i="12" s="1"/>
  <c r="O19" i="12"/>
  <c r="Q19" i="12"/>
  <c r="Q18" i="12" s="1"/>
  <c r="V19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O24" i="12"/>
  <c r="O20" i="12" s="1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8" i="12"/>
  <c r="I28" i="12"/>
  <c r="K28" i="12"/>
  <c r="O28" i="12"/>
  <c r="O27" i="12" s="1"/>
  <c r="Q28" i="12"/>
  <c r="Q27" i="12" s="1"/>
  <c r="V28" i="12"/>
  <c r="G29" i="12"/>
  <c r="M29" i="12" s="1"/>
  <c r="I29" i="12"/>
  <c r="K29" i="12"/>
  <c r="O29" i="12"/>
  <c r="Q29" i="12"/>
  <c r="V29" i="12"/>
  <c r="G31" i="12"/>
  <c r="M31" i="12" s="1"/>
  <c r="I31" i="12"/>
  <c r="K31" i="12"/>
  <c r="K30" i="12" s="1"/>
  <c r="O31" i="12"/>
  <c r="Q31" i="12"/>
  <c r="Q30" i="12" s="1"/>
  <c r="V31" i="12"/>
  <c r="V30" i="12" s="1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Q33" i="12" s="1"/>
  <c r="V37" i="12"/>
  <c r="G39" i="12"/>
  <c r="M39" i="12" s="1"/>
  <c r="I39" i="12"/>
  <c r="K39" i="12"/>
  <c r="O39" i="12"/>
  <c r="Q39" i="12"/>
  <c r="Q38" i="12" s="1"/>
  <c r="V39" i="12"/>
  <c r="G40" i="12"/>
  <c r="I40" i="12"/>
  <c r="K40" i="12"/>
  <c r="K38" i="12" s="1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6" i="12"/>
  <c r="M46" i="12" s="1"/>
  <c r="I46" i="12"/>
  <c r="K46" i="12"/>
  <c r="K45" i="12" s="1"/>
  <c r="O46" i="12"/>
  <c r="O45" i="12" s="1"/>
  <c r="Q46" i="12"/>
  <c r="V46" i="12"/>
  <c r="V45" i="12" s="1"/>
  <c r="G47" i="12"/>
  <c r="I47" i="12"/>
  <c r="K47" i="12"/>
  <c r="M47" i="12"/>
  <c r="O47" i="12"/>
  <c r="Q47" i="12"/>
  <c r="V47" i="12"/>
  <c r="G48" i="12"/>
  <c r="V48" i="12"/>
  <c r="G49" i="12"/>
  <c r="M49" i="12" s="1"/>
  <c r="M48" i="12" s="1"/>
  <c r="I49" i="12"/>
  <c r="I48" i="12" s="1"/>
  <c r="K49" i="12"/>
  <c r="K48" i="12" s="1"/>
  <c r="O49" i="12"/>
  <c r="O48" i="12" s="1"/>
  <c r="Q49" i="12"/>
  <c r="Q48" i="12" s="1"/>
  <c r="V49" i="12"/>
  <c r="G51" i="12"/>
  <c r="I51" i="12"/>
  <c r="K51" i="12"/>
  <c r="M51" i="12"/>
  <c r="O51" i="12"/>
  <c r="Q51" i="12"/>
  <c r="Q50" i="12" s="1"/>
  <c r="V51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K56" i="12"/>
  <c r="G57" i="12"/>
  <c r="M57" i="12" s="1"/>
  <c r="M56" i="12" s="1"/>
  <c r="I57" i="12"/>
  <c r="I56" i="12" s="1"/>
  <c r="K57" i="12"/>
  <c r="O57" i="12"/>
  <c r="O56" i="12" s="1"/>
  <c r="Q57" i="12"/>
  <c r="Q56" i="12" s="1"/>
  <c r="V57" i="12"/>
  <c r="V56" i="12" s="1"/>
  <c r="J63" i="1"/>
  <c r="J64" i="1"/>
  <c r="J60" i="1"/>
  <c r="J56" i="1"/>
  <c r="AZ50" i="1"/>
  <c r="AZ49" i="1"/>
  <c r="AZ47" i="1"/>
  <c r="AZ45" i="1"/>
  <c r="F42" i="1"/>
  <c r="G42" i="1"/>
  <c r="H42" i="1"/>
  <c r="I42" i="1"/>
  <c r="J41" i="1" s="1"/>
  <c r="G50" i="12" l="1"/>
  <c r="I45" i="12"/>
  <c r="I33" i="12"/>
  <c r="O33" i="12"/>
  <c r="O30" i="12"/>
  <c r="K27" i="12"/>
  <c r="V20" i="12"/>
  <c r="O50" i="12"/>
  <c r="V50" i="12"/>
  <c r="K50" i="12"/>
  <c r="Q45" i="12"/>
  <c r="O38" i="12"/>
  <c r="I38" i="12"/>
  <c r="K33" i="12"/>
  <c r="V27" i="12"/>
  <c r="I27" i="12"/>
  <c r="O8" i="12"/>
  <c r="K8" i="12"/>
  <c r="I50" i="12"/>
  <c r="V33" i="12"/>
  <c r="G18" i="12"/>
  <c r="V8" i="12"/>
  <c r="I8" i="12"/>
  <c r="V38" i="12"/>
  <c r="I30" i="12"/>
  <c r="K20" i="12"/>
  <c r="Q20" i="12"/>
  <c r="I20" i="12"/>
  <c r="Q8" i="12"/>
  <c r="M45" i="12"/>
  <c r="G38" i="12"/>
  <c r="G20" i="12"/>
  <c r="G27" i="12"/>
  <c r="G30" i="12"/>
  <c r="G8" i="12"/>
  <c r="M30" i="12"/>
  <c r="M38" i="12"/>
  <c r="M33" i="12"/>
  <c r="M8" i="12"/>
  <c r="M52" i="12"/>
  <c r="M50" i="12" s="1"/>
  <c r="G45" i="12"/>
  <c r="M40" i="12"/>
  <c r="G33" i="12"/>
  <c r="M28" i="12"/>
  <c r="M27" i="12" s="1"/>
  <c r="M24" i="12"/>
  <c r="M20" i="12" s="1"/>
  <c r="M12" i="12"/>
  <c r="J57" i="1"/>
  <c r="J67" i="1" s="1"/>
  <c r="J61" i="1"/>
  <c r="J65" i="1"/>
  <c r="J58" i="1"/>
  <c r="J62" i="1"/>
  <c r="J66" i="1"/>
  <c r="J59" i="1"/>
  <c r="J39" i="1"/>
  <c r="J42" i="1" s="1"/>
  <c r="J40" i="1"/>
  <c r="G38" i="1"/>
  <c r="F38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Benes Petr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<sst xmlns="http://schemas.openxmlformats.org/spreadsheetml/2006/main" count="489" uniqueCount="225">
  <si>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</si>
  <si>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</si>
  <si>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</si>
  <si>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</si>
  <si>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</si>
  <si>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</si>
  <si>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</si>
  <si>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</si>
  <si>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</si>
  <si>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</si>
  <si>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</si>
  <si>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</si>
  <si>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</si>
  <si>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</si>
  <si>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</si>
  <si>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</si>
  <si>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</si>
  <si>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</si>
  <si>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</si>
  <si>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</si>
  <si>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</si>
  <si>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</si>
  <si>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</si>
  <si>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</si>
  <si>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</si>
  <si>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</si>
  <si>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</si>
  <si>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</si>
  <si>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</si>
  <si>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</si>
  <si>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</si>
  <si>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</si>
  <si>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</si>
  <si>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</si>
  <si>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</si>
  <si>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</si>
  <si>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</si>
  <si>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</si>
  <si>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</si>
  <si>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</si>
  <si>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</si>
  <si>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</si>
  <si>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08</t>
  </si>
  <si>
    <t>Opěrné stěny a zídky</t>
  </si>
  <si>
    <t>Objekt:</t>
  </si>
  <si>
    <t>Rozpočet:</t>
  </si>
  <si>
    <t>Beneš</t>
  </si>
  <si>
    <t>2662020</t>
  </si>
  <si>
    <t>Sako a.s. Brno - Dotříďovací linka - DPS</t>
  </si>
  <si>
    <t>SAKO Brno, a.s.</t>
  </si>
  <si>
    <t>Jedovnická 4247/2</t>
  </si>
  <si>
    <t>Brno-Židenice</t>
  </si>
  <si>
    <t>62800</t>
  </si>
  <si>
    <t>60713470</t>
  </si>
  <si>
    <t>CZ60713470</t>
  </si>
  <si>
    <t>B-Projekting, spol. s r.o.</t>
  </si>
  <si>
    <t>třída Tomáše Bati 299, Louky</t>
  </si>
  <si>
    <t>Zlín</t>
  </si>
  <si>
    <t>76302</t>
  </si>
  <si>
    <t>46974237</t>
  </si>
  <si>
    <t>24.5.2021</t>
  </si>
  <si>
    <t>Stavba</t>
  </si>
  <si>
    <t>Celkem za stavbu</t>
  </si>
  <si>
    <t>CZK</t>
  </si>
  <si>
    <t>#POPS</t>
  </si>
  <si>
    <t>Popis stavby: 2662020 - Sako a.s. Brno - Dotříďovací linka - DPS</t>
  </si>
  <si>
    <t>z.č. 849 239 50</t>
  </si>
  <si>
    <t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t>
  </si>
  <si>
    <t>#POPO</t>
  </si>
  <si>
    <t>Popis objektu: SO 08 - Opěrné stěny a zídky</t>
  </si>
  <si>
    <t>Poznámka:</t>
  </si>
  <si>
    <t>Výkazy výměr zemních prací jsou počítány orientačně dle dostupných podkladů, fakturovat je nutno dle skutečnosti.</t>
  </si>
  <si>
    <t>Rekapitulace dílů</t>
  </si>
  <si>
    <t>Typ dílu</t>
  </si>
  <si>
    <t>1</t>
  </si>
  <si>
    <t>Zemní práce</t>
  </si>
  <si>
    <t>211</t>
  </si>
  <si>
    <t>Drenáž</t>
  </si>
  <si>
    <t>22</t>
  </si>
  <si>
    <t>Piloty</t>
  </si>
  <si>
    <t>22.4</t>
  </si>
  <si>
    <t>Zpevňování hornin injektáží</t>
  </si>
  <si>
    <t>22.5</t>
  </si>
  <si>
    <t>Zpevňování stěn</t>
  </si>
  <si>
    <t>32.1</t>
  </si>
  <si>
    <t>Opěrná zeď</t>
  </si>
  <si>
    <t>417</t>
  </si>
  <si>
    <t>Ztužující věnce</t>
  </si>
  <si>
    <t>63</t>
  </si>
  <si>
    <t>Podlahy a podlahové konstrukce</t>
  </si>
  <si>
    <t>897</t>
  </si>
  <si>
    <t>Žlaby</t>
  </si>
  <si>
    <t>9</t>
  </si>
  <si>
    <t>Ostatní konstrukce, bourání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</si>
  <si>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</si>
  <si>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</si>
  <si>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</si>
  <si>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</si>
  <si>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</si>
  <si>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</si>
  <si>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</si>
  <si>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</si>
  <si>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</si>
  <si>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</si>
  <si>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</si>
  <si>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</si>
  <si>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</si>
  <si>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</si>
  <si>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</si>
  <si>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</si>
  <si>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</si>
  <si>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</si>
  <si>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</si>
  <si>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</si>
  <si>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</si>
  <si>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</si>
  <si>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</si>
  <si>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</si>
  <si>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</si>
  <si>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</si>
  <si>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</si>
  <si>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</si>
  <si>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</si>
  <si>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</si>
  <si>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</si>
  <si>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131201112</t>
  </si>
  <si>
    <t>Hloubení nezapaž. jam hor.3 do 1000 m3, STROJNĚ</t>
  </si>
  <si>
    <t>m3</t>
  </si>
  <si>
    <t>RTS 21/ I</t>
  </si>
  <si>
    <t>RTS 20/ I</t>
  </si>
  <si>
    <t>Práce</t>
  </si>
  <si>
    <t>POL1_</t>
  </si>
  <si>
    <t>131201119</t>
  </si>
  <si>
    <t>Příplatek za lepivost - hloubení nezap.jam v hor.3</t>
  </si>
  <si>
    <t>162201102</t>
  </si>
  <si>
    <t>Vodorovné přemístění výkopku z hor.1-4 do 50 m</t>
  </si>
  <si>
    <t>162701105</t>
  </si>
  <si>
    <t>Vodorovné přemístění výkopku z hor.1-4 do 10000 m</t>
  </si>
  <si>
    <t>167101102</t>
  </si>
  <si>
    <t>Nakládání výkopku z hor.1-4 v množství nad 100 m3</t>
  </si>
  <si>
    <t>171101103</t>
  </si>
  <si>
    <t>Uložení sypaniny do násypů zhutněných</t>
  </si>
  <si>
    <t>171201201</t>
  </si>
  <si>
    <t>Uložení sypaniny na skl.-sypanina na výšku přes 2m</t>
  </si>
  <si>
    <t>458591111</t>
  </si>
  <si>
    <t>Zřízení výplně za opěrami z jílu</t>
  </si>
  <si>
    <t>199100046</t>
  </si>
  <si>
    <t xml:space="preserve">Poplatek za skládku zeminy </t>
  </si>
  <si>
    <t>tuna</t>
  </si>
  <si>
    <t>Vlastní</t>
  </si>
  <si>
    <t>BP 19/II</t>
  </si>
  <si>
    <t>212750010</t>
  </si>
  <si>
    <t>Trativody z drenážních trubek lože štěrkopís.,obsyp kamenivem,světlost trub 10cm</t>
  </si>
  <si>
    <t>m</t>
  </si>
  <si>
    <t>Agregovaná položka</t>
  </si>
  <si>
    <t>POL2_</t>
  </si>
  <si>
    <t>224301002</t>
  </si>
  <si>
    <t>Indiv</t>
  </si>
  <si>
    <t>POL1_1</t>
  </si>
  <si>
    <t>224301600T00</t>
  </si>
  <si>
    <t>Přesun pilotovací techniky</t>
  </si>
  <si>
    <t>soubor</t>
  </si>
  <si>
    <t>22.1</t>
  </si>
  <si>
    <t>Příplatek za dopravu bet. směsi na místo (zařízení Šving)</t>
  </si>
  <si>
    <t>151827102</t>
  </si>
  <si>
    <t>Kotvy pramencové 2 lana kotevní síla do 310 kN</t>
  </si>
  <si>
    <t>151827302</t>
  </si>
  <si>
    <t>Napnutí pramencových kotev kotevní síla do 310 kN</t>
  </si>
  <si>
    <t>kus</t>
  </si>
  <si>
    <t>289368OA0</t>
  </si>
  <si>
    <t>VÝZTUŽ STŘÍKANÉHO BETONU ZE SVAŘ SÍTÍ</t>
  </si>
  <si>
    <t>T</t>
  </si>
  <si>
    <t>28941OA0</t>
  </si>
  <si>
    <t>TORKRETOVÝ PLÁŠŤ Z AKTIVOVANÉ MALTY</t>
  </si>
  <si>
    <t>M3</t>
  </si>
  <si>
    <t>327323129</t>
  </si>
  <si>
    <t>Zdi a valy z betonu želez.z cementů portl. C 30/37-XC4, XF2</t>
  </si>
  <si>
    <t>327351211</t>
  </si>
  <si>
    <t>Bednění zdí a valů H do 20 m - zřízení</t>
  </si>
  <si>
    <t>m2</t>
  </si>
  <si>
    <t>327351221</t>
  </si>
  <si>
    <t>Bednění zdí a valů H do 20 m - odbednění</t>
  </si>
  <si>
    <t>327361007</t>
  </si>
  <si>
    <t>Výztuž zdí a valů z oceli 10 505 (R), D do 12 mm</t>
  </si>
  <si>
    <t>t</t>
  </si>
  <si>
    <t>413351215</t>
  </si>
  <si>
    <t>Podpěrná konstr.nosníků do 4 m,do 20 kPa - zřízení</t>
  </si>
  <si>
    <t>413351216</t>
  </si>
  <si>
    <t>Podpěrná konstr.nosníků do 4 m,20 kPa - odstranění</t>
  </si>
  <si>
    <t>417321414</t>
  </si>
  <si>
    <t>Ztužující pásy a věnce z betonu železového C 25/30 - XC4</t>
  </si>
  <si>
    <t>417351115</t>
  </si>
  <si>
    <t>Bednění ztužujících pásů a věnců - zřízení</t>
  </si>
  <si>
    <t>417351116</t>
  </si>
  <si>
    <t>Bednění ztužujících pásů a věnců - odstranění</t>
  </si>
  <si>
    <t>RTS 19/ II</t>
  </si>
  <si>
    <t>417361821</t>
  </si>
  <si>
    <t>Výztuž ztužujících pásů a věnců z oceli 10505(R)</t>
  </si>
  <si>
    <t>631313511</t>
  </si>
  <si>
    <t>Mazanina betonová tl. 8 - 12 cm C 12/15</t>
  </si>
  <si>
    <t>639571210</t>
  </si>
  <si>
    <t>Kačírek pro okapový chodník tl. 100 mm</t>
  </si>
  <si>
    <t>935211OA0</t>
  </si>
  <si>
    <t>PŘÍKOPOVÉ ŽLABY Z BETON TVÁRNIC ŠÍŘ DO 600MM DO ŠTĚRKOPÍSKU TL 100MM</t>
  </si>
  <si>
    <t>M</t>
  </si>
  <si>
    <t>Součtová</t>
  </si>
  <si>
    <t>953943000</t>
  </si>
  <si>
    <t>Trhací křížová lišta pro stěnu tl. 300mm - dod.+mont</t>
  </si>
  <si>
    <t>BP 14/II</t>
  </si>
  <si>
    <t>953943015</t>
  </si>
  <si>
    <t>Trapézová  lišta</t>
  </si>
  <si>
    <t>411371123</t>
  </si>
  <si>
    <t>Smykový trn DN 20mm, dl. min 500mm + pouzdro</t>
  </si>
  <si>
    <t>BP 11/I</t>
  </si>
  <si>
    <t>931961212</t>
  </si>
  <si>
    <t>Vložky do dilatačních spár, extrud. polystyren, tl.20 mm*</t>
  </si>
  <si>
    <t>460510021</t>
  </si>
  <si>
    <t>Prostup z plast.trub, DN do 10,5 cm včetně dodávky trub DN 110</t>
  </si>
  <si>
    <t>998001011</t>
  </si>
  <si>
    <t>Přesun hmot pro piloty betonované na místě</t>
  </si>
  <si>
    <t>Přesun hmot</t>
  </si>
  <si>
    <t>POL7_</t>
  </si>
  <si>
    <t>END</t>
  </si>
  <si>
    <t>Slepý rozpočet stavby</t>
  </si>
  <si>
    <t>Piloty ŽB B20 vrtané zapažené D 900 mm *, vč. vrtu a výztuže 85kg/m3 beton C30/37 XC2 XA1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</si>
</sst>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7" fillId="4" borderId="28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8" fillId="0" borderId="0" xfId="0" applyNumberFormat="1" applyFont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ts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opLeftCell="B1" zoomScaleNormal="100" zoomScaleSheetLayoutView="75" workbookViewId="0">
      <selection activeCell="I56" sqref="I56:I6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37</v>
      </c>
      <c r="B1" s="217" t="s">
        <v>223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2"/>
      <c r="B2" s="77" t="s">
        <v>23</v>
      </c>
      <c r="C2" s="78"/>
      <c r="D2" s="79" t="s">
        <v>47</v>
      </c>
      <c r="E2" s="223" t="s">
        <v>48</v>
      </c>
      <c r="F2" s="224"/>
      <c r="G2" s="224"/>
      <c r="H2" s="224"/>
      <c r="I2" s="224"/>
      <c r="J2" s="225"/>
      <c r="O2" s="1"/>
    </row>
    <row r="3" spans="1:15" ht="27" customHeight="1" x14ac:dyDescent="0.2">
      <c r="A3" s="2"/>
      <c r="B3" s="80" t="s">
        <v>44</v>
      </c>
      <c r="C3" s="78"/>
      <c r="D3" s="81" t="s">
        <v>42</v>
      </c>
      <c r="E3" s="226" t="s">
        <v>43</v>
      </c>
      <c r="F3" s="227"/>
      <c r="G3" s="227"/>
      <c r="H3" s="227"/>
      <c r="I3" s="227"/>
      <c r="J3" s="228"/>
    </row>
    <row r="4" spans="1:15" ht="23.25" customHeight="1" x14ac:dyDescent="0.2">
      <c r="A4" s="74">
        <v>1123</v>
      </c>
      <c r="B4" s="82" t="s">
        <v>45</v>
      </c>
      <c r="C4" s="83"/>
      <c r="D4" s="84" t="s">
        <v>42</v>
      </c>
      <c r="E4" s="206" t="s">
        <v>43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22</v>
      </c>
      <c r="D5" s="211" t="s">
        <v>49</v>
      </c>
      <c r="E5" s="212"/>
      <c r="F5" s="212"/>
      <c r="G5" s="212"/>
      <c r="H5" s="18" t="s">
        <v>41</v>
      </c>
      <c r="I5" s="85" t="s">
        <v>53</v>
      </c>
      <c r="J5" s="8"/>
    </row>
    <row r="6" spans="1:15" ht="15.75" customHeight="1" x14ac:dyDescent="0.2">
      <c r="A6" s="2"/>
      <c r="B6" s="28"/>
      <c r="C6" s="54"/>
      <c r="D6" s="213" t="s">
        <v>50</v>
      </c>
      <c r="E6" s="214"/>
      <c r="F6" s="214"/>
      <c r="G6" s="214"/>
      <c r="H6" s="18" t="s">
        <v>35</v>
      </c>
      <c r="I6" s="85" t="s">
        <v>54</v>
      </c>
      <c r="J6" s="8"/>
    </row>
    <row r="7" spans="1:15" ht="15.75" customHeight="1" x14ac:dyDescent="0.2">
      <c r="A7" s="2"/>
      <c r="B7" s="29"/>
      <c r="C7" s="55"/>
      <c r="D7" s="75" t="s">
        <v>52</v>
      </c>
      <c r="E7" s="215" t="s">
        <v>51</v>
      </c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6" t="s">
        <v>55</v>
      </c>
      <c r="H8" s="18" t="s">
        <v>41</v>
      </c>
      <c r="I8" s="85" t="s">
        <v>59</v>
      </c>
      <c r="J8" s="8"/>
    </row>
    <row r="9" spans="1:15" ht="15.75" hidden="1" customHeight="1" x14ac:dyDescent="0.2">
      <c r="A9" s="2"/>
      <c r="B9" s="2"/>
      <c r="D9" s="76" t="s">
        <v>56</v>
      </c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5"/>
      <c r="D10" s="75" t="s">
        <v>58</v>
      </c>
      <c r="E10" s="86" t="s">
        <v>57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0"/>
      <c r="E11" s="230"/>
      <c r="F11" s="230"/>
      <c r="G11" s="230"/>
      <c r="H11" s="18" t="s">
        <v>41</v>
      </c>
      <c r="I11" s="22"/>
      <c r="J11" s="8"/>
    </row>
    <row r="12" spans="1:15" ht="15.75" customHeight="1" x14ac:dyDescent="0.2">
      <c r="A12" s="2"/>
      <c r="B12" s="28"/>
      <c r="C12" s="54"/>
      <c r="D12" s="205"/>
      <c r="E12" s="205"/>
      <c r="F12" s="205"/>
      <c r="G12" s="205"/>
      <c r="H12" s="18" t="s">
        <v>35</v>
      </c>
      <c r="I12" s="22"/>
      <c r="J12" s="8"/>
    </row>
    <row r="13" spans="1:15" ht="15.75" customHeight="1" x14ac:dyDescent="0.2">
      <c r="A13" s="2"/>
      <c r="B13" s="29"/>
      <c r="C13" s="55"/>
      <c r="D13" s="52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21</v>
      </c>
      <c r="C14" s="56"/>
      <c r="D14" s="57" t="s">
        <v>46</v>
      </c>
      <c r="E14" s="58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59"/>
      <c r="D15" s="53"/>
      <c r="E15" s="229"/>
      <c r="F15" s="229"/>
      <c r="G15" s="231"/>
      <c r="H15" s="231"/>
      <c r="I15" s="231" t="s">
        <v>30</v>
      </c>
      <c r="J15" s="232"/>
    </row>
    <row r="16" spans="1:15" ht="23.25" customHeight="1" x14ac:dyDescent="0.2">
      <c r="A16" s="144" t="s">
        <v>25</v>
      </c>
      <c r="B16" s="38" t="s">
        <v>25</v>
      </c>
      <c r="C16" s="60"/>
      <c r="D16" s="61"/>
      <c r="E16" s="194"/>
      <c r="F16" s="195"/>
      <c r="G16" s="194"/>
      <c r="H16" s="195"/>
      <c r="I16" s="194"/>
      <c r="J16" s="196"/>
    </row>
    <row r="17" spans="1:10" ht="23.25" customHeight="1" x14ac:dyDescent="0.2">
      <c r="A17" s="144" t="s">
        <v>26</v>
      </c>
      <c r="B17" s="38" t="s">
        <v>26</v>
      </c>
      <c r="C17" s="60"/>
      <c r="D17" s="61"/>
      <c r="E17" s="194"/>
      <c r="F17" s="195"/>
      <c r="G17" s="194"/>
      <c r="H17" s="195"/>
      <c r="I17" s="194"/>
      <c r="J17" s="196"/>
    </row>
    <row r="18" spans="1:10" ht="23.25" customHeight="1" x14ac:dyDescent="0.2">
      <c r="A18" s="144" t="s">
        <v>27</v>
      </c>
      <c r="B18" s="38" t="s">
        <v>27</v>
      </c>
      <c r="C18" s="60"/>
      <c r="D18" s="61"/>
      <c r="E18" s="194"/>
      <c r="F18" s="195"/>
      <c r="G18" s="194"/>
      <c r="H18" s="195"/>
      <c r="I18" s="194"/>
      <c r="J18" s="196"/>
    </row>
    <row r="19" spans="1:10" ht="23.25" customHeight="1" x14ac:dyDescent="0.2">
      <c r="A19" s="144" t="s">
        <v>96</v>
      </c>
      <c r="B19" s="38" t="s">
        <v>28</v>
      </c>
      <c r="C19" s="60"/>
      <c r="D19" s="61"/>
      <c r="E19" s="194"/>
      <c r="F19" s="195"/>
      <c r="G19" s="194"/>
      <c r="H19" s="195"/>
      <c r="I19" s="194"/>
      <c r="J19" s="196"/>
    </row>
    <row r="20" spans="1:10" ht="23.25" customHeight="1" x14ac:dyDescent="0.2">
      <c r="A20" s="144" t="s">
        <v>97</v>
      </c>
      <c r="B20" s="38" t="s">
        <v>29</v>
      </c>
      <c r="C20" s="60"/>
      <c r="D20" s="61"/>
      <c r="E20" s="194"/>
      <c r="F20" s="195"/>
      <c r="G20" s="194"/>
      <c r="H20" s="195"/>
      <c r="I20" s="194"/>
      <c r="J20" s="196"/>
    </row>
    <row r="21" spans="1:10" ht="23.25" customHeight="1" x14ac:dyDescent="0.2">
      <c r="A21" s="2"/>
      <c r="B21" s="48" t="s">
        <v>30</v>
      </c>
      <c r="C21" s="62"/>
      <c r="D21" s="63"/>
      <c r="E21" s="197"/>
      <c r="F21" s="233"/>
      <c r="G21" s="197"/>
      <c r="H21" s="233"/>
      <c r="I21" s="197"/>
      <c r="J21" s="198"/>
    </row>
    <row r="22" spans="1:10" ht="33" customHeight="1" x14ac:dyDescent="0.2">
      <c r="A22" s="2"/>
      <c r="B22" s="42" t="s">
        <v>34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0"/>
      <c r="D23" s="61"/>
      <c r="E23" s="65">
        <v>15</v>
      </c>
      <c r="F23" s="39" t="s">
        <v>0</v>
      </c>
      <c r="G23" s="192"/>
      <c r="H23" s="193"/>
      <c r="I23" s="193"/>
      <c r="J23" s="40"/>
    </row>
    <row r="24" spans="1:10" ht="23.25" hidden="1" customHeight="1" x14ac:dyDescent="0.2">
      <c r="A24" s="2"/>
      <c r="B24" s="38" t="s">
        <v>13</v>
      </c>
      <c r="C24" s="60"/>
      <c r="D24" s="61"/>
      <c r="E24" s="65">
        <f>SazbaDPH1</f>
        <v>15</v>
      </c>
      <c r="F24" s="39" t="s">
        <v>0</v>
      </c>
      <c r="G24" s="190"/>
      <c r="H24" s="191"/>
      <c r="I24" s="191"/>
      <c r="J24" s="40"/>
    </row>
    <row r="25" spans="1:10" ht="23.25" customHeight="1" x14ac:dyDescent="0.2">
      <c r="A25" s="2"/>
      <c r="B25" s="38" t="s">
        <v>14</v>
      </c>
      <c r="C25" s="60"/>
      <c r="D25" s="61"/>
      <c r="E25" s="65">
        <v>21</v>
      </c>
      <c r="F25" s="39" t="s">
        <v>0</v>
      </c>
      <c r="G25" s="192"/>
      <c r="H25" s="193"/>
      <c r="I25" s="193"/>
      <c r="J25" s="40"/>
    </row>
    <row r="26" spans="1:10" ht="23.25" hidden="1" customHeight="1" x14ac:dyDescent="0.2">
      <c r="A26" s="2"/>
      <c r="B26" s="32" t="s">
        <v>15</v>
      </c>
      <c r="C26" s="66"/>
      <c r="D26" s="53"/>
      <c r="E26" s="67">
        <f>SazbaDPH2</f>
        <v>21</v>
      </c>
      <c r="F26" s="30" t="s">
        <v>0</v>
      </c>
      <c r="G26" s="220"/>
      <c r="H26" s="221"/>
      <c r="I26" s="221"/>
      <c r="J26" s="37"/>
    </row>
    <row r="27" spans="1:10" ht="23.25" customHeight="1" thickBot="1" x14ac:dyDescent="0.25">
      <c r="A27" s="2"/>
      <c r="B27" s="31" t="s">
        <v>4</v>
      </c>
      <c r="C27" s="68"/>
      <c r="D27" s="69"/>
      <c r="E27" s="68"/>
      <c r="F27" s="16"/>
      <c r="G27" s="222"/>
      <c r="H27" s="222"/>
      <c r="I27" s="222"/>
      <c r="J27" s="41"/>
    </row>
    <row r="28" spans="1:10" ht="27.75" customHeight="1" thickBot="1" x14ac:dyDescent="0.25">
      <c r="A28" s="2"/>
      <c r="B28" s="117" t="s">
        <v>24</v>
      </c>
      <c r="C28" s="118"/>
      <c r="D28" s="118"/>
      <c r="E28" s="119"/>
      <c r="F28" s="120"/>
      <c r="G28" s="199"/>
      <c r="H28" s="200"/>
      <c r="I28" s="200"/>
      <c r="J28" s="121"/>
    </row>
    <row r="29" spans="1:10" ht="27.75" hidden="1" customHeight="1" thickBot="1" x14ac:dyDescent="0.25">
      <c r="A29" s="2"/>
      <c r="B29" s="117" t="s">
        <v>36</v>
      </c>
      <c r="C29" s="122"/>
      <c r="D29" s="122"/>
      <c r="E29" s="122"/>
      <c r="F29" s="123"/>
      <c r="G29" s="199">
        <v>12765377.050000001</v>
      </c>
      <c r="H29" s="199"/>
      <c r="I29" s="199"/>
      <c r="J29" s="124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60</v>
      </c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2"/>
      <c r="D34" s="201"/>
      <c r="E34" s="202"/>
      <c r="G34" s="203"/>
      <c r="H34" s="204"/>
      <c r="I34" s="204"/>
      <c r="J34" s="25"/>
    </row>
    <row r="35" spans="1:52" ht="12.75" customHeight="1" x14ac:dyDescent="0.2">
      <c r="A35" s="2"/>
      <c r="B35" s="2"/>
      <c r="D35" s="189" t="s">
        <v>2</v>
      </c>
      <c r="E35" s="189"/>
      <c r="H35" s="10" t="s">
        <v>3</v>
      </c>
      <c r="J35" s="9"/>
    </row>
    <row r="36" spans="1:52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52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52" ht="25.5" hidden="1" customHeight="1" x14ac:dyDescent="0.2">
      <c r="A39" s="89">
        <v>1</v>
      </c>
      <c r="B39" s="100" t="s">
        <v>61</v>
      </c>
      <c r="C39" s="185"/>
      <c r="D39" s="185"/>
      <c r="E39" s="185"/>
      <c r="F39" s="101">
        <v>0</v>
      </c>
      <c r="G39" s="102">
        <v>10549898.390000001</v>
      </c>
      <c r="H39" s="103"/>
      <c r="I39" s="104">
        <v>10549898.390000001</v>
      </c>
      <c r="J39" s="105">
        <f>IF(CenaCelkemVypocet=0,"",I39/CenaCelkemVypocet*100)</f>
        <v>100</v>
      </c>
    </row>
    <row r="40" spans="1:52" ht="25.5" hidden="1" customHeight="1" x14ac:dyDescent="0.2">
      <c r="A40" s="89">
        <v>2</v>
      </c>
      <c r="B40" s="106" t="s">
        <v>42</v>
      </c>
      <c r="C40" s="186" t="s">
        <v>43</v>
      </c>
      <c r="D40" s="186"/>
      <c r="E40" s="186"/>
      <c r="F40" s="107">
        <v>0</v>
      </c>
      <c r="G40" s="108">
        <v>10549898.390000001</v>
      </c>
      <c r="H40" s="108"/>
      <c r="I40" s="109">
        <v>10549898.390000001</v>
      </c>
      <c r="J40" s="110">
        <f>IF(CenaCelkemVypocet=0,"",I40/CenaCelkemVypocet*100)</f>
        <v>100</v>
      </c>
    </row>
    <row r="41" spans="1:52" ht="25.5" hidden="1" customHeight="1" x14ac:dyDescent="0.2">
      <c r="A41" s="89">
        <v>3</v>
      </c>
      <c r="B41" s="111" t="s">
        <v>42</v>
      </c>
      <c r="C41" s="185" t="s">
        <v>43</v>
      </c>
      <c r="D41" s="185"/>
      <c r="E41" s="185"/>
      <c r="F41" s="112">
        <v>0</v>
      </c>
      <c r="G41" s="103">
        <v>10549898.390000001</v>
      </c>
      <c r="H41" s="103"/>
      <c r="I41" s="104">
        <v>10549898.390000001</v>
      </c>
      <c r="J41" s="105">
        <f>IF(CenaCelkemVypocet=0,"",I41/CenaCelkemVypocet*100)</f>
        <v>100</v>
      </c>
    </row>
    <row r="42" spans="1:52" ht="25.5" hidden="1" customHeight="1" x14ac:dyDescent="0.2">
      <c r="A42" s="89"/>
      <c r="B42" s="187" t="s">
        <v>62</v>
      </c>
      <c r="C42" s="188"/>
      <c r="D42" s="188"/>
      <c r="E42" s="188"/>
      <c r="F42" s="113">
        <f>SUMIF(A39:A41,"=1",F39:F41)</f>
        <v>0</v>
      </c>
      <c r="G42" s="114">
        <f>SUMIF(A39:A41,"=1",G39:G41)</f>
        <v>10549898.390000001</v>
      </c>
      <c r="H42" s="114">
        <f>SUMIF(A39:A41,"=1",H39:H41)</f>
        <v>0</v>
      </c>
      <c r="I42" s="115">
        <f>SUMIF(A39:A41,"=1",I39:I41)</f>
        <v>10549898.390000001</v>
      </c>
      <c r="J42" s="116">
        <f>SUMIF(A39:A41,"=1",J39:J41)</f>
        <v>100</v>
      </c>
    </row>
    <row r="44" spans="1:52" x14ac:dyDescent="0.2">
      <c r="A44" t="s">
        <v>64</v>
      </c>
      <c r="B44" t="s">
        <v>65</v>
      </c>
    </row>
    <row r="45" spans="1:52" x14ac:dyDescent="0.2">
      <c r="B45" s="184" t="s">
        <v>66</v>
      </c>
      <c r="C45" s="184"/>
      <c r="D45" s="184"/>
      <c r="E45" s="184"/>
      <c r="F45" s="184"/>
      <c r="G45" s="184"/>
      <c r="H45" s="184"/>
      <c r="I45" s="184"/>
      <c r="J45" s="184"/>
      <c r="AZ45" s="125" t="str">
        <f>B45</f>
        <v>z.č. 849 239 50</v>
      </c>
    </row>
    <row r="47" spans="1:52" ht="76.5" x14ac:dyDescent="0.2">
      <c r="B47" s="184" t="s">
        <v>67</v>
      </c>
      <c r="C47" s="184"/>
      <c r="D47" s="184"/>
      <c r="E47" s="184"/>
      <c r="F47" s="184"/>
      <c r="G47" s="184"/>
      <c r="H47" s="184"/>
      <c r="I47" s="184"/>
      <c r="J47" s="184"/>
      <c r="AZ47" s="125" t="str">
        <f>B47</f>
        <v>Nedílnou součástí rozpočtu a výkazů výměr je i výkresová dokumentace. Dokumentace tvoří jeden celek a je nutno, zvláště při stanovení ceny, se s ní komplexně seznámit. Při oceňování výkazů výměr a specifikací pro zpracování nabídky je nutné vycházet ze všech částí dokumentace (výkresové dokumentace, technické zprávy, zadávacích dokumentů). Povinností dodavatele je překontrolovat specifikaci materiálů a případný chybějící materiál nebo výkony doplnit a ocenit. Součástí ceny musí být veškeré náklady, aby cena byla konečná a zahrnovala celou dodávku a montáž akce.</v>
      </c>
    </row>
    <row r="48" spans="1:52" x14ac:dyDescent="0.2">
      <c r="A48" t="s">
        <v>68</v>
      </c>
      <c r="B48" t="s">
        <v>69</v>
      </c>
    </row>
    <row r="49" spans="1:52" x14ac:dyDescent="0.2">
      <c r="B49" s="184" t="s">
        <v>70</v>
      </c>
      <c r="C49" s="184"/>
      <c r="D49" s="184"/>
      <c r="E49" s="184"/>
      <c r="F49" s="184"/>
      <c r="G49" s="184"/>
      <c r="H49" s="184"/>
      <c r="I49" s="184"/>
      <c r="J49" s="184"/>
      <c r="AZ49" s="125" t="str">
        <f>B49</f>
        <v>Poznámka:</v>
      </c>
    </row>
    <row r="50" spans="1:52" ht="25.5" x14ac:dyDescent="0.2">
      <c r="B50" s="184" t="s">
        <v>71</v>
      </c>
      <c r="C50" s="184"/>
      <c r="D50" s="184"/>
      <c r="E50" s="184"/>
      <c r="F50" s="184"/>
      <c r="G50" s="184"/>
      <c r="H50" s="184"/>
      <c r="I50" s="184"/>
      <c r="J50" s="184"/>
      <c r="AZ50" s="125" t="str">
        <f>B50</f>
        <v>Výkazy výměr zemních prací jsou počítány orientačně dle dostupných podkladů, fakturovat je nutno dle skutečnosti.</v>
      </c>
    </row>
    <row r="53" spans="1:52" ht="15.75" x14ac:dyDescent="0.25">
      <c r="B53" s="126" t="s">
        <v>72</v>
      </c>
    </row>
    <row r="55" spans="1:52" ht="25.5" customHeight="1" x14ac:dyDescent="0.2">
      <c r="A55" s="128"/>
      <c r="B55" s="131" t="s">
        <v>17</v>
      </c>
      <c r="C55" s="131" t="s">
        <v>5</v>
      </c>
      <c r="D55" s="132"/>
      <c r="E55" s="132"/>
      <c r="F55" s="133" t="s">
        <v>73</v>
      </c>
      <c r="G55" s="133"/>
      <c r="H55" s="133"/>
      <c r="I55" s="133" t="s">
        <v>30</v>
      </c>
      <c r="J55" s="133" t="s">
        <v>0</v>
      </c>
    </row>
    <row r="56" spans="1:52" ht="36.75" customHeight="1" x14ac:dyDescent="0.2">
      <c r="A56" s="129"/>
      <c r="B56" s="134" t="s">
        <v>74</v>
      </c>
      <c r="C56" s="182" t="s">
        <v>75</v>
      </c>
      <c r="D56" s="183"/>
      <c r="E56" s="183"/>
      <c r="F56" s="142" t="s">
        <v>25</v>
      </c>
      <c r="G56" s="135"/>
      <c r="H56" s="135"/>
      <c r="I56" s="135"/>
      <c r="J56" s="140" t="str">
        <f>IF(I67=0,"",I56/I67*100)</f>
        <v/>
      </c>
    </row>
    <row r="57" spans="1:52" ht="36.75" customHeight="1" x14ac:dyDescent="0.2">
      <c r="A57" s="129"/>
      <c r="B57" s="134" t="s">
        <v>76</v>
      </c>
      <c r="C57" s="182" t="s">
        <v>77</v>
      </c>
      <c r="D57" s="183"/>
      <c r="E57" s="183"/>
      <c r="F57" s="142" t="s">
        <v>25</v>
      </c>
      <c r="G57" s="135"/>
      <c r="H57" s="135"/>
      <c r="I57" s="135"/>
      <c r="J57" s="140" t="str">
        <f>IF(I67=0,"",I57/I67*100)</f>
        <v/>
      </c>
    </row>
    <row r="58" spans="1:52" ht="36.75" customHeight="1" x14ac:dyDescent="0.2">
      <c r="A58" s="129"/>
      <c r="B58" s="134" t="s">
        <v>78</v>
      </c>
      <c r="C58" s="182" t="s">
        <v>79</v>
      </c>
      <c r="D58" s="183"/>
      <c r="E58" s="183"/>
      <c r="F58" s="142" t="s">
        <v>25</v>
      </c>
      <c r="G58" s="135"/>
      <c r="H58" s="135"/>
      <c r="I58" s="135"/>
      <c r="J58" s="140" t="str">
        <f>IF(I67=0,"",I58/I67*100)</f>
        <v/>
      </c>
    </row>
    <row r="59" spans="1:52" ht="36.75" customHeight="1" x14ac:dyDescent="0.2">
      <c r="A59" s="129"/>
      <c r="B59" s="134" t="s">
        <v>80</v>
      </c>
      <c r="C59" s="182" t="s">
        <v>81</v>
      </c>
      <c r="D59" s="183"/>
      <c r="E59" s="183"/>
      <c r="F59" s="142" t="s">
        <v>25</v>
      </c>
      <c r="G59" s="135"/>
      <c r="H59" s="135"/>
      <c r="I59" s="135"/>
      <c r="J59" s="140" t="str">
        <f>IF(I67=0,"",I59/I67*100)</f>
        <v/>
      </c>
    </row>
    <row r="60" spans="1:52" ht="36.75" customHeight="1" x14ac:dyDescent="0.2">
      <c r="A60" s="129"/>
      <c r="B60" s="134" t="s">
        <v>82</v>
      </c>
      <c r="C60" s="182" t="s">
        <v>83</v>
      </c>
      <c r="D60" s="183"/>
      <c r="E60" s="183"/>
      <c r="F60" s="142" t="s">
        <v>25</v>
      </c>
      <c r="G60" s="135"/>
      <c r="H60" s="135"/>
      <c r="I60" s="135"/>
      <c r="J60" s="140" t="str">
        <f>IF(I67=0,"",I60/I67*100)</f>
        <v/>
      </c>
    </row>
    <row r="61" spans="1:52" ht="36.75" customHeight="1" x14ac:dyDescent="0.2">
      <c r="A61" s="129"/>
      <c r="B61" s="134" t="s">
        <v>84</v>
      </c>
      <c r="C61" s="182" t="s">
        <v>85</v>
      </c>
      <c r="D61" s="183"/>
      <c r="E61" s="183"/>
      <c r="F61" s="142" t="s">
        <v>25</v>
      </c>
      <c r="G61" s="135"/>
      <c r="H61" s="135"/>
      <c r="I61" s="135"/>
      <c r="J61" s="140" t="str">
        <f>IF(I67=0,"",I61/I67*100)</f>
        <v/>
      </c>
    </row>
    <row r="62" spans="1:52" ht="36.75" customHeight="1" x14ac:dyDescent="0.2">
      <c r="A62" s="129"/>
      <c r="B62" s="134" t="s">
        <v>86</v>
      </c>
      <c r="C62" s="182" t="s">
        <v>87</v>
      </c>
      <c r="D62" s="183"/>
      <c r="E62" s="183"/>
      <c r="F62" s="142" t="s">
        <v>25</v>
      </c>
      <c r="G62" s="135"/>
      <c r="H62" s="135"/>
      <c r="I62" s="135"/>
      <c r="J62" s="140" t="str">
        <f>IF(I67=0,"",I62/I67*100)</f>
        <v/>
      </c>
    </row>
    <row r="63" spans="1:52" ht="36.75" customHeight="1" x14ac:dyDescent="0.2">
      <c r="A63" s="129"/>
      <c r="B63" s="134" t="s">
        <v>88</v>
      </c>
      <c r="C63" s="182" t="s">
        <v>89</v>
      </c>
      <c r="D63" s="183"/>
      <c r="E63" s="183"/>
      <c r="F63" s="142" t="s">
        <v>25</v>
      </c>
      <c r="G63" s="135"/>
      <c r="H63" s="135"/>
      <c r="I63" s="135"/>
      <c r="J63" s="140" t="str">
        <f>IF(I67=0,"",I63/I67*100)</f>
        <v/>
      </c>
    </row>
    <row r="64" spans="1:52" ht="36.75" customHeight="1" x14ac:dyDescent="0.2">
      <c r="A64" s="129"/>
      <c r="B64" s="134" t="s">
        <v>90</v>
      </c>
      <c r="C64" s="182" t="s">
        <v>91</v>
      </c>
      <c r="D64" s="183"/>
      <c r="E64" s="183"/>
      <c r="F64" s="142" t="s">
        <v>25</v>
      </c>
      <c r="G64" s="135"/>
      <c r="H64" s="135"/>
      <c r="I64" s="135"/>
      <c r="J64" s="140" t="str">
        <f>IF(I67=0,"",I64/I67*100)</f>
        <v/>
      </c>
    </row>
    <row r="65" spans="1:10" ht="36.75" customHeight="1" x14ac:dyDescent="0.2">
      <c r="A65" s="129"/>
      <c r="B65" s="134" t="s">
        <v>92</v>
      </c>
      <c r="C65" s="182" t="s">
        <v>93</v>
      </c>
      <c r="D65" s="183"/>
      <c r="E65" s="183"/>
      <c r="F65" s="142" t="s">
        <v>25</v>
      </c>
      <c r="G65" s="135"/>
      <c r="H65" s="135"/>
      <c r="I65" s="135"/>
      <c r="J65" s="140" t="str">
        <f>IF(I67=0,"",I65/I67*100)</f>
        <v/>
      </c>
    </row>
    <row r="66" spans="1:10" ht="36.75" customHeight="1" x14ac:dyDescent="0.2">
      <c r="A66" s="129"/>
      <c r="B66" s="134" t="s">
        <v>94</v>
      </c>
      <c r="C66" s="182" t="s">
        <v>95</v>
      </c>
      <c r="D66" s="183"/>
      <c r="E66" s="183"/>
      <c r="F66" s="142" t="s">
        <v>25</v>
      </c>
      <c r="G66" s="135"/>
      <c r="H66" s="135"/>
      <c r="I66" s="135"/>
      <c r="J66" s="140" t="str">
        <f>IF(I67=0,"",I66/I67*100)</f>
        <v/>
      </c>
    </row>
    <row r="67" spans="1:10" ht="25.5" customHeight="1" x14ac:dyDescent="0.2">
      <c r="A67" s="130"/>
      <c r="B67" s="136" t="s">
        <v>1</v>
      </c>
      <c r="C67" s="137"/>
      <c r="D67" s="138"/>
      <c r="E67" s="138"/>
      <c r="F67" s="143"/>
      <c r="G67" s="139"/>
      <c r="H67" s="139"/>
      <c r="I67" s="139"/>
      <c r="J67" s="141">
        <f>SUM(J56:J66)</f>
        <v>0</v>
      </c>
    </row>
    <row r="68" spans="1:10" x14ac:dyDescent="0.2">
      <c r="F68" s="87"/>
      <c r="G68" s="87"/>
      <c r="H68" s="87"/>
      <c r="I68" s="87"/>
      <c r="J68" s="88"/>
    </row>
    <row r="69" spans="1:10" x14ac:dyDescent="0.2">
      <c r="F69" s="87"/>
      <c r="G69" s="87"/>
      <c r="H69" s="87"/>
      <c r="I69" s="87"/>
      <c r="J69" s="88"/>
    </row>
    <row r="70" spans="1:10" x14ac:dyDescent="0.2">
      <c r="F70" s="87"/>
      <c r="G70" s="87"/>
      <c r="H70" s="87"/>
      <c r="I70" s="87"/>
      <c r="J70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5:J45"/>
    <mergeCell ref="B47:J47"/>
    <mergeCell ref="B49:J49"/>
    <mergeCell ref="B50:J50"/>
    <mergeCell ref="C56:E56"/>
    <mergeCell ref="C57:E57"/>
    <mergeCell ref="C63:E63"/>
    <mergeCell ref="C64:E64"/>
    <mergeCell ref="C65:E65"/>
    <mergeCell ref="C66:E66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9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23" sqref="F23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8" t="s">
        <v>6</v>
      </c>
      <c r="B1" s="238"/>
      <c r="C1" s="238"/>
      <c r="D1" s="238"/>
      <c r="E1" s="238"/>
      <c r="F1" s="238"/>
      <c r="G1" s="238"/>
      <c r="AG1" t="s">
        <v>98</v>
      </c>
    </row>
    <row r="2" spans="1:60" ht="24.95" customHeight="1" x14ac:dyDescent="0.2">
      <c r="A2" s="145" t="s">
        <v>7</v>
      </c>
      <c r="B2" s="49" t="s">
        <v>47</v>
      </c>
      <c r="C2" s="239" t="s">
        <v>48</v>
      </c>
      <c r="D2" s="240"/>
      <c r="E2" s="240"/>
      <c r="F2" s="240"/>
      <c r="G2" s="241"/>
      <c r="AG2" t="s">
        <v>99</v>
      </c>
    </row>
    <row r="3" spans="1:60" ht="24.95" customHeight="1" x14ac:dyDescent="0.2">
      <c r="A3" s="145" t="s">
        <v>8</v>
      </c>
      <c r="B3" s="49" t="s">
        <v>42</v>
      </c>
      <c r="C3" s="239" t="s">
        <v>43</v>
      </c>
      <c r="D3" s="240"/>
      <c r="E3" s="240"/>
      <c r="F3" s="240"/>
      <c r="G3" s="241"/>
      <c r="AC3" s="127" t="s">
        <v>99</v>
      </c>
      <c r="AG3" t="s">
        <v>100</v>
      </c>
    </row>
    <row r="4" spans="1:60" ht="24.95" customHeight="1" x14ac:dyDescent="0.2">
      <c r="A4" s="146" t="s">
        <v>9</v>
      </c>
      <c r="B4" s="147" t="s">
        <v>42</v>
      </c>
      <c r="C4" s="242" t="s">
        <v>43</v>
      </c>
      <c r="D4" s="243"/>
      <c r="E4" s="243"/>
      <c r="F4" s="243"/>
      <c r="G4" s="244"/>
      <c r="AG4" t="s">
        <v>101</v>
      </c>
    </row>
    <row r="5" spans="1:60" x14ac:dyDescent="0.2">
      <c r="D5" s="10"/>
    </row>
    <row r="6" spans="1:60" ht="38.25" x14ac:dyDescent="0.2">
      <c r="A6" s="149" t="s">
        <v>102</v>
      </c>
      <c r="B6" s="151" t="s">
        <v>103</v>
      </c>
      <c r="C6" s="151" t="s">
        <v>104</v>
      </c>
      <c r="D6" s="150" t="s">
        <v>105</v>
      </c>
      <c r="E6" s="149" t="s">
        <v>106</v>
      </c>
      <c r="F6" s="148" t="s">
        <v>107</v>
      </c>
      <c r="G6" s="149" t="s">
        <v>30</v>
      </c>
      <c r="H6" s="152" t="s">
        <v>31</v>
      </c>
      <c r="I6" s="152" t="s">
        <v>108</v>
      </c>
      <c r="J6" s="152" t="s">
        <v>32</v>
      </c>
      <c r="K6" s="152" t="s">
        <v>109</v>
      </c>
      <c r="L6" s="152" t="s">
        <v>110</v>
      </c>
      <c r="M6" s="152" t="s">
        <v>111</v>
      </c>
      <c r="N6" s="152" t="s">
        <v>112</v>
      </c>
      <c r="O6" s="152" t="s">
        <v>113</v>
      </c>
      <c r="P6" s="152" t="s">
        <v>114</v>
      </c>
      <c r="Q6" s="152" t="s">
        <v>115</v>
      </c>
      <c r="R6" s="152" t="s">
        <v>116</v>
      </c>
      <c r="S6" s="152" t="s">
        <v>117</v>
      </c>
      <c r="T6" s="152" t="s">
        <v>118</v>
      </c>
      <c r="U6" s="152" t="s">
        <v>119</v>
      </c>
      <c r="V6" s="152" t="s">
        <v>120</v>
      </c>
      <c r="W6" s="152" t="s">
        <v>121</v>
      </c>
      <c r="X6" s="152" t="s">
        <v>122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58" t="s">
        <v>123</v>
      </c>
      <c r="B8" s="159" t="s">
        <v>74</v>
      </c>
      <c r="C8" s="176" t="s">
        <v>75</v>
      </c>
      <c r="D8" s="160"/>
      <c r="E8" s="161"/>
      <c r="F8" s="162"/>
      <c r="G8" s="162">
        <f>SUMIF(AG9:AG17,"&lt;&gt;NOR",G9:G17)</f>
        <v>0</v>
      </c>
      <c r="H8" s="162"/>
      <c r="I8" s="162">
        <f>SUM(I9:I17)</f>
        <v>0</v>
      </c>
      <c r="J8" s="162"/>
      <c r="K8" s="162">
        <f>SUM(K9:K17)</f>
        <v>1595193.6099999999</v>
      </c>
      <c r="L8" s="162"/>
      <c r="M8" s="162">
        <f>SUM(M9:M17)</f>
        <v>0</v>
      </c>
      <c r="N8" s="162"/>
      <c r="O8" s="162">
        <f>SUM(O9:O17)</f>
        <v>2632.68</v>
      </c>
      <c r="P8" s="162"/>
      <c r="Q8" s="163">
        <f>SUM(Q9:Q17)</f>
        <v>0</v>
      </c>
      <c r="R8" s="157"/>
      <c r="S8" s="157"/>
      <c r="T8" s="157"/>
      <c r="U8" s="157"/>
      <c r="V8" s="157">
        <f>SUM(V9:V17)</f>
        <v>699.55</v>
      </c>
      <c r="W8" s="157"/>
      <c r="X8" s="157"/>
      <c r="AG8" t="s">
        <v>124</v>
      </c>
    </row>
    <row r="9" spans="1:60" outlineLevel="1" x14ac:dyDescent="0.2">
      <c r="A9" s="170">
        <v>1</v>
      </c>
      <c r="B9" s="171" t="s">
        <v>125</v>
      </c>
      <c r="C9" s="177" t="s">
        <v>126</v>
      </c>
      <c r="D9" s="172" t="s">
        <v>127</v>
      </c>
      <c r="E9" s="173">
        <v>2305.3000000000002</v>
      </c>
      <c r="F9" s="174"/>
      <c r="G9" s="174">
        <f t="shared" ref="G9:G17" si="0">ROUND(E9*F9,2)</f>
        <v>0</v>
      </c>
      <c r="H9" s="174">
        <v>0</v>
      </c>
      <c r="I9" s="174">
        <f t="shared" ref="I9:I17" si="1">ROUND(E9*H9,2)</f>
        <v>0</v>
      </c>
      <c r="J9" s="174">
        <v>117.5</v>
      </c>
      <c r="K9" s="174">
        <f t="shared" ref="K9:K17" si="2">ROUND(E9*J9,2)</f>
        <v>270872.75</v>
      </c>
      <c r="L9" s="174">
        <v>21</v>
      </c>
      <c r="M9" s="174">
        <f t="shared" ref="M9:M17" si="3">G9*(1+L9/100)</f>
        <v>0</v>
      </c>
      <c r="N9" s="174">
        <v>0</v>
      </c>
      <c r="O9" s="174">
        <f t="shared" ref="O9:O17" si="4">ROUND(E9*N9,2)</f>
        <v>0</v>
      </c>
      <c r="P9" s="174">
        <v>0</v>
      </c>
      <c r="Q9" s="175">
        <f t="shared" ref="Q9:Q17" si="5">ROUND(E9*P9,2)</f>
        <v>0</v>
      </c>
      <c r="R9" s="156"/>
      <c r="S9" s="156" t="s">
        <v>128</v>
      </c>
      <c r="T9" s="156" t="s">
        <v>129</v>
      </c>
      <c r="U9" s="156">
        <v>0.11</v>
      </c>
      <c r="V9" s="156">
        <f t="shared" ref="V9:V17" si="6">ROUND(E9*U9,2)</f>
        <v>253.58</v>
      </c>
      <c r="W9" s="156"/>
      <c r="X9" s="156" t="s">
        <v>130</v>
      </c>
      <c r="Y9" s="153"/>
      <c r="Z9" s="153"/>
      <c r="AA9" s="153"/>
      <c r="AB9" s="153"/>
      <c r="AC9" s="153"/>
      <c r="AD9" s="153"/>
      <c r="AE9" s="153"/>
      <c r="AF9" s="153"/>
      <c r="AG9" s="153" t="s">
        <v>131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0">
        <v>2</v>
      </c>
      <c r="B10" s="171" t="s">
        <v>132</v>
      </c>
      <c r="C10" s="177" t="s">
        <v>133</v>
      </c>
      <c r="D10" s="172" t="s">
        <v>127</v>
      </c>
      <c r="E10" s="173">
        <v>2305</v>
      </c>
      <c r="F10" s="174"/>
      <c r="G10" s="174">
        <f t="shared" si="0"/>
        <v>0</v>
      </c>
      <c r="H10" s="174">
        <v>0</v>
      </c>
      <c r="I10" s="174">
        <f t="shared" si="1"/>
        <v>0</v>
      </c>
      <c r="J10" s="174">
        <v>23.8</v>
      </c>
      <c r="K10" s="174">
        <f t="shared" si="2"/>
        <v>54859</v>
      </c>
      <c r="L10" s="174">
        <v>21</v>
      </c>
      <c r="M10" s="174">
        <f t="shared" si="3"/>
        <v>0</v>
      </c>
      <c r="N10" s="174">
        <v>0</v>
      </c>
      <c r="O10" s="174">
        <f t="shared" si="4"/>
        <v>0</v>
      </c>
      <c r="P10" s="174">
        <v>0</v>
      </c>
      <c r="Q10" s="175">
        <f t="shared" si="5"/>
        <v>0</v>
      </c>
      <c r="R10" s="156"/>
      <c r="S10" s="156" t="s">
        <v>128</v>
      </c>
      <c r="T10" s="156" t="s">
        <v>129</v>
      </c>
      <c r="U10" s="156">
        <v>4.3099999999999999E-2</v>
      </c>
      <c r="V10" s="156">
        <f t="shared" si="6"/>
        <v>99.35</v>
      </c>
      <c r="W10" s="156"/>
      <c r="X10" s="156" t="s">
        <v>130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131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0">
        <v>3</v>
      </c>
      <c r="B11" s="171" t="s">
        <v>134</v>
      </c>
      <c r="C11" s="177" t="s">
        <v>135</v>
      </c>
      <c r="D11" s="172" t="s">
        <v>127</v>
      </c>
      <c r="E11" s="173">
        <v>1335</v>
      </c>
      <c r="F11" s="174"/>
      <c r="G11" s="174">
        <f t="shared" si="0"/>
        <v>0</v>
      </c>
      <c r="H11" s="174">
        <v>0</v>
      </c>
      <c r="I11" s="174">
        <f t="shared" si="1"/>
        <v>0</v>
      </c>
      <c r="J11" s="174">
        <v>45.5</v>
      </c>
      <c r="K11" s="174">
        <f t="shared" si="2"/>
        <v>60742.5</v>
      </c>
      <c r="L11" s="174">
        <v>21</v>
      </c>
      <c r="M11" s="174">
        <f t="shared" si="3"/>
        <v>0</v>
      </c>
      <c r="N11" s="174">
        <v>0</v>
      </c>
      <c r="O11" s="174">
        <f t="shared" si="4"/>
        <v>0</v>
      </c>
      <c r="P11" s="174">
        <v>0</v>
      </c>
      <c r="Q11" s="175">
        <f t="shared" si="5"/>
        <v>0</v>
      </c>
      <c r="R11" s="156"/>
      <c r="S11" s="156" t="s">
        <v>128</v>
      </c>
      <c r="T11" s="156" t="s">
        <v>129</v>
      </c>
      <c r="U11" s="156">
        <v>7.3999999999999996E-2</v>
      </c>
      <c r="V11" s="156">
        <f t="shared" si="6"/>
        <v>98.79</v>
      </c>
      <c r="W11" s="156"/>
      <c r="X11" s="156" t="s">
        <v>130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131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ht="22.5" outlineLevel="1" x14ac:dyDescent="0.2">
      <c r="A12" s="170">
        <v>4</v>
      </c>
      <c r="B12" s="171" t="s">
        <v>136</v>
      </c>
      <c r="C12" s="177" t="s">
        <v>137</v>
      </c>
      <c r="D12" s="172" t="s">
        <v>127</v>
      </c>
      <c r="E12" s="173">
        <v>1462.6</v>
      </c>
      <c r="F12" s="174"/>
      <c r="G12" s="174">
        <f t="shared" si="0"/>
        <v>0</v>
      </c>
      <c r="H12" s="174">
        <v>0</v>
      </c>
      <c r="I12" s="174">
        <f t="shared" si="1"/>
        <v>0</v>
      </c>
      <c r="J12" s="174">
        <v>267</v>
      </c>
      <c r="K12" s="174">
        <f t="shared" si="2"/>
        <v>390514.2</v>
      </c>
      <c r="L12" s="174">
        <v>21</v>
      </c>
      <c r="M12" s="174">
        <f t="shared" si="3"/>
        <v>0</v>
      </c>
      <c r="N12" s="174">
        <v>0</v>
      </c>
      <c r="O12" s="174">
        <f t="shared" si="4"/>
        <v>0</v>
      </c>
      <c r="P12" s="174">
        <v>0</v>
      </c>
      <c r="Q12" s="175">
        <f t="shared" si="5"/>
        <v>0</v>
      </c>
      <c r="R12" s="156"/>
      <c r="S12" s="156" t="s">
        <v>128</v>
      </c>
      <c r="T12" s="156" t="s">
        <v>129</v>
      </c>
      <c r="U12" s="156">
        <v>1.0999999999999999E-2</v>
      </c>
      <c r="V12" s="156">
        <f t="shared" si="6"/>
        <v>16.09</v>
      </c>
      <c r="W12" s="156"/>
      <c r="X12" s="156" t="s">
        <v>130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131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0">
        <v>5</v>
      </c>
      <c r="B13" s="171" t="s">
        <v>138</v>
      </c>
      <c r="C13" s="177" t="s">
        <v>139</v>
      </c>
      <c r="D13" s="172" t="s">
        <v>127</v>
      </c>
      <c r="E13" s="173">
        <v>667.5</v>
      </c>
      <c r="F13" s="174"/>
      <c r="G13" s="174">
        <f t="shared" si="0"/>
        <v>0</v>
      </c>
      <c r="H13" s="174">
        <v>0</v>
      </c>
      <c r="I13" s="174">
        <f t="shared" si="1"/>
        <v>0</v>
      </c>
      <c r="J13" s="174">
        <v>68.099999999999994</v>
      </c>
      <c r="K13" s="174">
        <f t="shared" si="2"/>
        <v>45456.75</v>
      </c>
      <c r="L13" s="174">
        <v>21</v>
      </c>
      <c r="M13" s="174">
        <f t="shared" si="3"/>
        <v>0</v>
      </c>
      <c r="N13" s="174">
        <v>0</v>
      </c>
      <c r="O13" s="174">
        <f t="shared" si="4"/>
        <v>0</v>
      </c>
      <c r="P13" s="174">
        <v>0</v>
      </c>
      <c r="Q13" s="175">
        <f t="shared" si="5"/>
        <v>0</v>
      </c>
      <c r="R13" s="156"/>
      <c r="S13" s="156" t="s">
        <v>128</v>
      </c>
      <c r="T13" s="156" t="s">
        <v>129</v>
      </c>
      <c r="U13" s="156">
        <v>5.2999999999999999E-2</v>
      </c>
      <c r="V13" s="156">
        <f t="shared" si="6"/>
        <v>35.380000000000003</v>
      </c>
      <c r="W13" s="156"/>
      <c r="X13" s="156" t="s">
        <v>130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131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70">
        <v>6</v>
      </c>
      <c r="B14" s="171" t="s">
        <v>140</v>
      </c>
      <c r="C14" s="177" t="s">
        <v>141</v>
      </c>
      <c r="D14" s="172" t="s">
        <v>127</v>
      </c>
      <c r="E14" s="173">
        <v>667.5</v>
      </c>
      <c r="F14" s="174"/>
      <c r="G14" s="174">
        <f t="shared" si="0"/>
        <v>0</v>
      </c>
      <c r="H14" s="174">
        <v>0</v>
      </c>
      <c r="I14" s="174">
        <f t="shared" si="1"/>
        <v>0</v>
      </c>
      <c r="J14" s="174">
        <v>69.5</v>
      </c>
      <c r="K14" s="174">
        <f t="shared" si="2"/>
        <v>46391.25</v>
      </c>
      <c r="L14" s="174">
        <v>21</v>
      </c>
      <c r="M14" s="174">
        <f t="shared" si="3"/>
        <v>0</v>
      </c>
      <c r="N14" s="174">
        <v>0</v>
      </c>
      <c r="O14" s="174">
        <f t="shared" si="4"/>
        <v>0</v>
      </c>
      <c r="P14" s="174">
        <v>0</v>
      </c>
      <c r="Q14" s="175">
        <f t="shared" si="5"/>
        <v>0</v>
      </c>
      <c r="R14" s="156"/>
      <c r="S14" s="156" t="s">
        <v>128</v>
      </c>
      <c r="T14" s="156" t="s">
        <v>129</v>
      </c>
      <c r="U14" s="156">
        <v>5.3999999999999999E-2</v>
      </c>
      <c r="V14" s="156">
        <f t="shared" si="6"/>
        <v>36.049999999999997</v>
      </c>
      <c r="W14" s="156"/>
      <c r="X14" s="156" t="s">
        <v>130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131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0">
        <v>7</v>
      </c>
      <c r="B15" s="171" t="s">
        <v>142</v>
      </c>
      <c r="C15" s="177" t="s">
        <v>143</v>
      </c>
      <c r="D15" s="172" t="s">
        <v>127</v>
      </c>
      <c r="E15" s="173">
        <v>1462.6</v>
      </c>
      <c r="F15" s="174"/>
      <c r="G15" s="174">
        <f t="shared" si="0"/>
        <v>0</v>
      </c>
      <c r="H15" s="174">
        <v>0</v>
      </c>
      <c r="I15" s="174">
        <f t="shared" si="1"/>
        <v>0</v>
      </c>
      <c r="J15" s="174">
        <v>16.600000000000001</v>
      </c>
      <c r="K15" s="174">
        <f t="shared" si="2"/>
        <v>24279.16</v>
      </c>
      <c r="L15" s="174">
        <v>21</v>
      </c>
      <c r="M15" s="174">
        <f t="shared" si="3"/>
        <v>0</v>
      </c>
      <c r="N15" s="174">
        <v>0</v>
      </c>
      <c r="O15" s="174">
        <f t="shared" si="4"/>
        <v>0</v>
      </c>
      <c r="P15" s="174">
        <v>0</v>
      </c>
      <c r="Q15" s="175">
        <f t="shared" si="5"/>
        <v>0</v>
      </c>
      <c r="R15" s="156"/>
      <c r="S15" s="156" t="s">
        <v>128</v>
      </c>
      <c r="T15" s="156" t="s">
        <v>129</v>
      </c>
      <c r="U15" s="156">
        <v>8.9999999999999993E-3</v>
      </c>
      <c r="V15" s="156">
        <f t="shared" si="6"/>
        <v>13.16</v>
      </c>
      <c r="W15" s="156"/>
      <c r="X15" s="156" t="s">
        <v>130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131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70">
        <v>8</v>
      </c>
      <c r="B16" s="171" t="s">
        <v>144</v>
      </c>
      <c r="C16" s="177" t="s">
        <v>145</v>
      </c>
      <c r="D16" s="172" t="s">
        <v>127</v>
      </c>
      <c r="E16" s="173">
        <v>128.4</v>
      </c>
      <c r="F16" s="174"/>
      <c r="G16" s="174">
        <f t="shared" si="0"/>
        <v>0</v>
      </c>
      <c r="H16" s="174">
        <v>0</v>
      </c>
      <c r="I16" s="174">
        <f t="shared" si="1"/>
        <v>0</v>
      </c>
      <c r="J16" s="174">
        <v>547</v>
      </c>
      <c r="K16" s="174">
        <f t="shared" si="2"/>
        <v>70234.8</v>
      </c>
      <c r="L16" s="174">
        <v>21</v>
      </c>
      <c r="M16" s="174">
        <f t="shared" si="3"/>
        <v>0</v>
      </c>
      <c r="N16" s="174">
        <v>0</v>
      </c>
      <c r="O16" s="174">
        <f t="shared" si="4"/>
        <v>0</v>
      </c>
      <c r="P16" s="174">
        <v>0</v>
      </c>
      <c r="Q16" s="175">
        <f t="shared" si="5"/>
        <v>0</v>
      </c>
      <c r="R16" s="156"/>
      <c r="S16" s="156" t="s">
        <v>128</v>
      </c>
      <c r="T16" s="156" t="s">
        <v>129</v>
      </c>
      <c r="U16" s="156">
        <v>1.1459999999999999</v>
      </c>
      <c r="V16" s="156">
        <f t="shared" si="6"/>
        <v>147.15</v>
      </c>
      <c r="W16" s="156"/>
      <c r="X16" s="156" t="s">
        <v>130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131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70">
        <v>9</v>
      </c>
      <c r="B17" s="171" t="s">
        <v>146</v>
      </c>
      <c r="C17" s="177" t="s">
        <v>147</v>
      </c>
      <c r="D17" s="172" t="s">
        <v>148</v>
      </c>
      <c r="E17" s="173">
        <v>2632.68</v>
      </c>
      <c r="F17" s="174"/>
      <c r="G17" s="174">
        <f t="shared" si="0"/>
        <v>0</v>
      </c>
      <c r="H17" s="174">
        <v>0</v>
      </c>
      <c r="I17" s="174">
        <f t="shared" si="1"/>
        <v>0</v>
      </c>
      <c r="J17" s="174">
        <v>240</v>
      </c>
      <c r="K17" s="174">
        <f t="shared" si="2"/>
        <v>631843.19999999995</v>
      </c>
      <c r="L17" s="174">
        <v>21</v>
      </c>
      <c r="M17" s="174">
        <f t="shared" si="3"/>
        <v>0</v>
      </c>
      <c r="N17" s="174">
        <v>1</v>
      </c>
      <c r="O17" s="174">
        <f t="shared" si="4"/>
        <v>2632.68</v>
      </c>
      <c r="P17" s="174">
        <v>0</v>
      </c>
      <c r="Q17" s="175">
        <f t="shared" si="5"/>
        <v>0</v>
      </c>
      <c r="R17" s="156"/>
      <c r="S17" s="156" t="s">
        <v>149</v>
      </c>
      <c r="T17" s="156" t="s">
        <v>150</v>
      </c>
      <c r="U17" s="156">
        <v>0</v>
      </c>
      <c r="V17" s="156">
        <f t="shared" si="6"/>
        <v>0</v>
      </c>
      <c r="W17" s="156"/>
      <c r="X17" s="156" t="s">
        <v>130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131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x14ac:dyDescent="0.2">
      <c r="A18" s="158" t="s">
        <v>123</v>
      </c>
      <c r="B18" s="159" t="s">
        <v>76</v>
      </c>
      <c r="C18" s="176" t="s">
        <v>77</v>
      </c>
      <c r="D18" s="160"/>
      <c r="E18" s="161"/>
      <c r="F18" s="162"/>
      <c r="G18" s="162">
        <f>SUMIF(AG19:AG19,"&lt;&gt;NOR",G19:G19)</f>
        <v>0</v>
      </c>
      <c r="H18" s="162"/>
      <c r="I18" s="162">
        <f>SUM(I19:I19)</f>
        <v>28312.7</v>
      </c>
      <c r="J18" s="162"/>
      <c r="K18" s="162">
        <f>SUM(K19:K19)</f>
        <v>40977.300000000003</v>
      </c>
      <c r="L18" s="162"/>
      <c r="M18" s="162">
        <f>SUM(M19:M19)</f>
        <v>0</v>
      </c>
      <c r="N18" s="162"/>
      <c r="O18" s="162">
        <f>SUM(O19:O19)</f>
        <v>56.75</v>
      </c>
      <c r="P18" s="162"/>
      <c r="Q18" s="163">
        <f>SUM(Q19:Q19)</f>
        <v>0</v>
      </c>
      <c r="R18" s="157"/>
      <c r="S18" s="157"/>
      <c r="T18" s="157"/>
      <c r="U18" s="157"/>
      <c r="V18" s="157">
        <f>SUM(V19:V19)</f>
        <v>104.76</v>
      </c>
      <c r="W18" s="157"/>
      <c r="X18" s="157"/>
      <c r="AG18" t="s">
        <v>124</v>
      </c>
    </row>
    <row r="19" spans="1:60" ht="22.5" outlineLevel="1" x14ac:dyDescent="0.2">
      <c r="A19" s="170">
        <v>10</v>
      </c>
      <c r="B19" s="171" t="s">
        <v>151</v>
      </c>
      <c r="C19" s="177" t="s">
        <v>152</v>
      </c>
      <c r="D19" s="172" t="s">
        <v>153</v>
      </c>
      <c r="E19" s="173">
        <v>130</v>
      </c>
      <c r="F19" s="174"/>
      <c r="G19" s="174">
        <f>ROUND(E19*F19,2)</f>
        <v>0</v>
      </c>
      <c r="H19" s="174">
        <v>217.79</v>
      </c>
      <c r="I19" s="174">
        <f>ROUND(E19*H19,2)</f>
        <v>28312.7</v>
      </c>
      <c r="J19" s="174">
        <v>315.20999999999998</v>
      </c>
      <c r="K19" s="174">
        <f>ROUND(E19*J19,2)</f>
        <v>40977.300000000003</v>
      </c>
      <c r="L19" s="174">
        <v>21</v>
      </c>
      <c r="M19" s="174">
        <f>G19*(1+L19/100)</f>
        <v>0</v>
      </c>
      <c r="N19" s="174">
        <v>0.43652999999999997</v>
      </c>
      <c r="O19" s="174">
        <f>ROUND(E19*N19,2)</f>
        <v>56.75</v>
      </c>
      <c r="P19" s="174">
        <v>0</v>
      </c>
      <c r="Q19" s="175">
        <f>ROUND(E19*P19,2)</f>
        <v>0</v>
      </c>
      <c r="R19" s="156"/>
      <c r="S19" s="156" t="s">
        <v>128</v>
      </c>
      <c r="T19" s="156" t="s">
        <v>129</v>
      </c>
      <c r="U19" s="156">
        <v>0.80588000000000004</v>
      </c>
      <c r="V19" s="156">
        <f>ROUND(E19*U19,2)</f>
        <v>104.76</v>
      </c>
      <c r="W19" s="156"/>
      <c r="X19" s="156" t="s">
        <v>154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155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x14ac:dyDescent="0.2">
      <c r="A20" s="158" t="s">
        <v>123</v>
      </c>
      <c r="B20" s="159" t="s">
        <v>78</v>
      </c>
      <c r="C20" s="176" t="s">
        <v>79</v>
      </c>
      <c r="D20" s="160"/>
      <c r="E20" s="161"/>
      <c r="F20" s="162"/>
      <c r="G20" s="162">
        <f>SUMIF(AG21:AG26,"&lt;&gt;NOR",G21:G26)</f>
        <v>0</v>
      </c>
      <c r="H20" s="162"/>
      <c r="I20" s="162">
        <f>SUM(I21:I26)</f>
        <v>0</v>
      </c>
      <c r="J20" s="162"/>
      <c r="K20" s="162">
        <f>SUM(K21:K26)</f>
        <v>3340630.1</v>
      </c>
      <c r="L20" s="162"/>
      <c r="M20" s="162">
        <f>SUM(M21:M26)</f>
        <v>0</v>
      </c>
      <c r="N20" s="162"/>
      <c r="O20" s="162">
        <f>SUM(O21:O26)</f>
        <v>650.54999999999995</v>
      </c>
      <c r="P20" s="162"/>
      <c r="Q20" s="163">
        <f>SUM(Q21:Q26)</f>
        <v>0</v>
      </c>
      <c r="R20" s="157"/>
      <c r="S20" s="157"/>
      <c r="T20" s="157"/>
      <c r="U20" s="157"/>
      <c r="V20" s="157">
        <f>SUM(V21:V26)</f>
        <v>7.23</v>
      </c>
      <c r="W20" s="157"/>
      <c r="X20" s="157"/>
      <c r="AG20" t="s">
        <v>124</v>
      </c>
    </row>
    <row r="21" spans="1:60" ht="22.5" outlineLevel="1" x14ac:dyDescent="0.2">
      <c r="A21" s="170">
        <v>11</v>
      </c>
      <c r="B21" s="171" t="s">
        <v>156</v>
      </c>
      <c r="C21" s="177" t="s">
        <v>224</v>
      </c>
      <c r="D21" s="172" t="s">
        <v>153</v>
      </c>
      <c r="E21" s="173">
        <v>568.4</v>
      </c>
      <c r="F21" s="174"/>
      <c r="G21" s="174">
        <f t="shared" ref="G21:G26" si="7">ROUND(E21*F21,2)</f>
        <v>0</v>
      </c>
      <c r="H21" s="174">
        <v>0</v>
      </c>
      <c r="I21" s="174">
        <f t="shared" ref="I21:I26" si="8">ROUND(E21*H21,2)</f>
        <v>0</v>
      </c>
      <c r="J21" s="174">
        <v>5000</v>
      </c>
      <c r="K21" s="174">
        <f t="shared" ref="K21:K26" si="9">ROUND(E21*J21,2)</f>
        <v>2842000</v>
      </c>
      <c r="L21" s="174">
        <v>21</v>
      </c>
      <c r="M21" s="174">
        <f t="shared" ref="M21:M26" si="10">G21*(1+L21/100)</f>
        <v>0</v>
      </c>
      <c r="N21" s="174">
        <v>0</v>
      </c>
      <c r="O21" s="174">
        <f t="shared" ref="O21:O26" si="11">ROUND(E21*N21,2)</f>
        <v>0</v>
      </c>
      <c r="P21" s="174">
        <v>0</v>
      </c>
      <c r="Q21" s="175">
        <f t="shared" ref="Q21:Q26" si="12">ROUND(E21*P21,2)</f>
        <v>0</v>
      </c>
      <c r="R21" s="156"/>
      <c r="S21" s="156" t="s">
        <v>149</v>
      </c>
      <c r="T21" s="156" t="s">
        <v>157</v>
      </c>
      <c r="U21" s="156">
        <v>0</v>
      </c>
      <c r="V21" s="156">
        <f t="shared" ref="V21:V26" si="13">ROUND(E21*U21,2)</f>
        <v>0</v>
      </c>
      <c r="W21" s="156"/>
      <c r="X21" s="156" t="s">
        <v>130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131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70">
        <v>12</v>
      </c>
      <c r="B22" s="171" t="s">
        <v>136</v>
      </c>
      <c r="C22" s="177" t="s">
        <v>137</v>
      </c>
      <c r="D22" s="172" t="s">
        <v>127</v>
      </c>
      <c r="E22" s="173">
        <v>361.41714000000002</v>
      </c>
      <c r="F22" s="174"/>
      <c r="G22" s="174">
        <f t="shared" si="7"/>
        <v>0</v>
      </c>
      <c r="H22" s="174">
        <v>0</v>
      </c>
      <c r="I22" s="174">
        <f t="shared" si="8"/>
        <v>0</v>
      </c>
      <c r="J22" s="174">
        <v>267</v>
      </c>
      <c r="K22" s="174">
        <f t="shared" si="9"/>
        <v>96498.38</v>
      </c>
      <c r="L22" s="174">
        <v>21</v>
      </c>
      <c r="M22" s="174">
        <f t="shared" si="10"/>
        <v>0</v>
      </c>
      <c r="N22" s="174">
        <v>0</v>
      </c>
      <c r="O22" s="174">
        <f t="shared" si="11"/>
        <v>0</v>
      </c>
      <c r="P22" s="174">
        <v>0</v>
      </c>
      <c r="Q22" s="175">
        <f t="shared" si="12"/>
        <v>0</v>
      </c>
      <c r="R22" s="156"/>
      <c r="S22" s="156" t="s">
        <v>128</v>
      </c>
      <c r="T22" s="156" t="s">
        <v>129</v>
      </c>
      <c r="U22" s="156">
        <v>1.0999999999999999E-2</v>
      </c>
      <c r="V22" s="156">
        <f t="shared" si="13"/>
        <v>3.98</v>
      </c>
      <c r="W22" s="156"/>
      <c r="X22" s="156" t="s">
        <v>130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158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0">
        <v>13</v>
      </c>
      <c r="B23" s="171" t="s">
        <v>142</v>
      </c>
      <c r="C23" s="177" t="s">
        <v>143</v>
      </c>
      <c r="D23" s="172" t="s">
        <v>127</v>
      </c>
      <c r="E23" s="173">
        <v>361.41714000000002</v>
      </c>
      <c r="F23" s="174"/>
      <c r="G23" s="174">
        <f t="shared" si="7"/>
        <v>0</v>
      </c>
      <c r="H23" s="174">
        <v>0</v>
      </c>
      <c r="I23" s="174">
        <f t="shared" si="8"/>
        <v>0</v>
      </c>
      <c r="J23" s="174">
        <v>16.600000000000001</v>
      </c>
      <c r="K23" s="174">
        <f t="shared" si="9"/>
        <v>5999.52</v>
      </c>
      <c r="L23" s="174">
        <v>21</v>
      </c>
      <c r="M23" s="174">
        <f t="shared" si="10"/>
        <v>0</v>
      </c>
      <c r="N23" s="174">
        <v>0</v>
      </c>
      <c r="O23" s="174">
        <f t="shared" si="11"/>
        <v>0</v>
      </c>
      <c r="P23" s="174">
        <v>0</v>
      </c>
      <c r="Q23" s="175">
        <f t="shared" si="12"/>
        <v>0</v>
      </c>
      <c r="R23" s="156"/>
      <c r="S23" s="156" t="s">
        <v>128</v>
      </c>
      <c r="T23" s="156" t="s">
        <v>129</v>
      </c>
      <c r="U23" s="156">
        <v>8.9999999999999993E-3</v>
      </c>
      <c r="V23" s="156">
        <f t="shared" si="13"/>
        <v>3.25</v>
      </c>
      <c r="W23" s="156"/>
      <c r="X23" s="156" t="s">
        <v>130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158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70">
        <v>14</v>
      </c>
      <c r="B24" s="171" t="s">
        <v>146</v>
      </c>
      <c r="C24" s="177" t="s">
        <v>147</v>
      </c>
      <c r="D24" s="172" t="s">
        <v>148</v>
      </c>
      <c r="E24" s="173">
        <v>650.55084999999997</v>
      </c>
      <c r="F24" s="174"/>
      <c r="G24" s="174">
        <f t="shared" si="7"/>
        <v>0</v>
      </c>
      <c r="H24" s="174">
        <v>0</v>
      </c>
      <c r="I24" s="174">
        <f t="shared" si="8"/>
        <v>0</v>
      </c>
      <c r="J24" s="174">
        <v>240</v>
      </c>
      <c r="K24" s="174">
        <f t="shared" si="9"/>
        <v>156132.20000000001</v>
      </c>
      <c r="L24" s="174">
        <v>21</v>
      </c>
      <c r="M24" s="174">
        <f t="shared" si="10"/>
        <v>0</v>
      </c>
      <c r="N24" s="174">
        <v>1</v>
      </c>
      <c r="O24" s="174">
        <f t="shared" si="11"/>
        <v>650.54999999999995</v>
      </c>
      <c r="P24" s="174">
        <v>0</v>
      </c>
      <c r="Q24" s="175">
        <f t="shared" si="12"/>
        <v>0</v>
      </c>
      <c r="R24" s="156"/>
      <c r="S24" s="156" t="s">
        <v>149</v>
      </c>
      <c r="T24" s="156" t="s">
        <v>150</v>
      </c>
      <c r="U24" s="156">
        <v>0</v>
      </c>
      <c r="V24" s="156">
        <f t="shared" si="13"/>
        <v>0</v>
      </c>
      <c r="W24" s="156"/>
      <c r="X24" s="156" t="s">
        <v>130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158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0">
        <v>15</v>
      </c>
      <c r="B25" s="171" t="s">
        <v>159</v>
      </c>
      <c r="C25" s="177" t="s">
        <v>160</v>
      </c>
      <c r="D25" s="172" t="s">
        <v>161</v>
      </c>
      <c r="E25" s="173">
        <v>1</v>
      </c>
      <c r="F25" s="174"/>
      <c r="G25" s="174">
        <f t="shared" si="7"/>
        <v>0</v>
      </c>
      <c r="H25" s="174">
        <v>0</v>
      </c>
      <c r="I25" s="174">
        <f t="shared" si="8"/>
        <v>0</v>
      </c>
      <c r="J25" s="174">
        <v>40000</v>
      </c>
      <c r="K25" s="174">
        <f t="shared" si="9"/>
        <v>40000</v>
      </c>
      <c r="L25" s="174">
        <v>21</v>
      </c>
      <c r="M25" s="174">
        <f t="shared" si="10"/>
        <v>0</v>
      </c>
      <c r="N25" s="174">
        <v>0</v>
      </c>
      <c r="O25" s="174">
        <f t="shared" si="11"/>
        <v>0</v>
      </c>
      <c r="P25" s="174">
        <v>0</v>
      </c>
      <c r="Q25" s="175">
        <f t="shared" si="12"/>
        <v>0</v>
      </c>
      <c r="R25" s="156"/>
      <c r="S25" s="156" t="s">
        <v>149</v>
      </c>
      <c r="T25" s="156" t="s">
        <v>157</v>
      </c>
      <c r="U25" s="156">
        <v>0</v>
      </c>
      <c r="V25" s="156">
        <f t="shared" si="13"/>
        <v>0</v>
      </c>
      <c r="W25" s="156"/>
      <c r="X25" s="156" t="s">
        <v>130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158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70">
        <v>16</v>
      </c>
      <c r="B26" s="171" t="s">
        <v>162</v>
      </c>
      <c r="C26" s="177" t="s">
        <v>163</v>
      </c>
      <c r="D26" s="172" t="s">
        <v>161</v>
      </c>
      <c r="E26" s="173">
        <v>1</v>
      </c>
      <c r="F26" s="174"/>
      <c r="G26" s="174">
        <f t="shared" si="7"/>
        <v>0</v>
      </c>
      <c r="H26" s="174">
        <v>0</v>
      </c>
      <c r="I26" s="174">
        <f t="shared" si="8"/>
        <v>0</v>
      </c>
      <c r="J26" s="174">
        <v>200000</v>
      </c>
      <c r="K26" s="174">
        <f t="shared" si="9"/>
        <v>200000</v>
      </c>
      <c r="L26" s="174">
        <v>21</v>
      </c>
      <c r="M26" s="174">
        <f t="shared" si="10"/>
        <v>0</v>
      </c>
      <c r="N26" s="174">
        <v>0</v>
      </c>
      <c r="O26" s="174">
        <f t="shared" si="11"/>
        <v>0</v>
      </c>
      <c r="P26" s="174">
        <v>0</v>
      </c>
      <c r="Q26" s="175">
        <f t="shared" si="12"/>
        <v>0</v>
      </c>
      <c r="R26" s="156"/>
      <c r="S26" s="156" t="s">
        <v>149</v>
      </c>
      <c r="T26" s="156" t="s">
        <v>157</v>
      </c>
      <c r="U26" s="156">
        <v>0</v>
      </c>
      <c r="V26" s="156">
        <f t="shared" si="13"/>
        <v>0</v>
      </c>
      <c r="W26" s="156"/>
      <c r="X26" s="156" t="s">
        <v>154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155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58" t="s">
        <v>123</v>
      </c>
      <c r="B27" s="159" t="s">
        <v>80</v>
      </c>
      <c r="C27" s="176" t="s">
        <v>81</v>
      </c>
      <c r="D27" s="160"/>
      <c r="E27" s="161"/>
      <c r="F27" s="162"/>
      <c r="G27" s="162">
        <f>SUMIF(AG28:AG29,"&lt;&gt;NOR",G28:G29)</f>
        <v>0</v>
      </c>
      <c r="H27" s="162"/>
      <c r="I27" s="162">
        <f>SUM(I28:I29)</f>
        <v>894504.08000000007</v>
      </c>
      <c r="J27" s="162"/>
      <c r="K27" s="162">
        <f>SUM(K28:K29)</f>
        <v>1667215.92</v>
      </c>
      <c r="L27" s="162"/>
      <c r="M27" s="162">
        <f>SUM(M28:M29)</f>
        <v>0</v>
      </c>
      <c r="N27" s="162"/>
      <c r="O27" s="162">
        <f>SUM(O28:O29)</f>
        <v>18.03</v>
      </c>
      <c r="P27" s="162"/>
      <c r="Q27" s="163">
        <f>SUM(Q28:Q29)</f>
        <v>0</v>
      </c>
      <c r="R27" s="157"/>
      <c r="S27" s="157"/>
      <c r="T27" s="157"/>
      <c r="U27" s="157"/>
      <c r="V27" s="157">
        <f>SUM(V28:V29)</f>
        <v>2046.35</v>
      </c>
      <c r="W27" s="157"/>
      <c r="X27" s="157"/>
      <c r="AG27" t="s">
        <v>124</v>
      </c>
    </row>
    <row r="28" spans="1:60" outlineLevel="1" x14ac:dyDescent="0.2">
      <c r="A28" s="170">
        <v>17</v>
      </c>
      <c r="B28" s="171" t="s">
        <v>164</v>
      </c>
      <c r="C28" s="177" t="s">
        <v>165</v>
      </c>
      <c r="D28" s="172" t="s">
        <v>153</v>
      </c>
      <c r="E28" s="173">
        <v>880</v>
      </c>
      <c r="F28" s="174"/>
      <c r="G28" s="174">
        <f>ROUND(E28*F28,2)</f>
        <v>0</v>
      </c>
      <c r="H28" s="174">
        <v>1002.36</v>
      </c>
      <c r="I28" s="174">
        <f>ROUND(E28*H28,2)</f>
        <v>882076.8</v>
      </c>
      <c r="J28" s="174">
        <v>692.64</v>
      </c>
      <c r="K28" s="174">
        <f>ROUND(E28*J28,2)</f>
        <v>609523.19999999995</v>
      </c>
      <c r="L28" s="174">
        <v>21</v>
      </c>
      <c r="M28" s="174">
        <f>G28*(1+L28/100)</f>
        <v>0</v>
      </c>
      <c r="N28" s="174">
        <v>2.018E-2</v>
      </c>
      <c r="O28" s="174">
        <f>ROUND(E28*N28,2)</f>
        <v>17.760000000000002</v>
      </c>
      <c r="P28" s="174">
        <v>0</v>
      </c>
      <c r="Q28" s="175">
        <f>ROUND(E28*P28,2)</f>
        <v>0</v>
      </c>
      <c r="R28" s="156"/>
      <c r="S28" s="156" t="s">
        <v>128</v>
      </c>
      <c r="T28" s="156" t="s">
        <v>129</v>
      </c>
      <c r="U28" s="156">
        <v>1.0469999999999999</v>
      </c>
      <c r="V28" s="156">
        <f>ROUND(E28*U28,2)</f>
        <v>921.36</v>
      </c>
      <c r="W28" s="156"/>
      <c r="X28" s="156" t="s">
        <v>130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131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0">
        <v>18</v>
      </c>
      <c r="B29" s="171" t="s">
        <v>166</v>
      </c>
      <c r="C29" s="177" t="s">
        <v>167</v>
      </c>
      <c r="D29" s="172" t="s">
        <v>168</v>
      </c>
      <c r="E29" s="173">
        <v>62</v>
      </c>
      <c r="F29" s="174"/>
      <c r="G29" s="174">
        <f>ROUND(E29*F29,2)</f>
        <v>0</v>
      </c>
      <c r="H29" s="174">
        <v>200.44</v>
      </c>
      <c r="I29" s="174">
        <f>ROUND(E29*H29,2)</f>
        <v>12427.28</v>
      </c>
      <c r="J29" s="174">
        <v>17059.560000000001</v>
      </c>
      <c r="K29" s="174">
        <f>ROUND(E29*J29,2)</f>
        <v>1057692.72</v>
      </c>
      <c r="L29" s="174">
        <v>21</v>
      </c>
      <c r="M29" s="174">
        <f>G29*(1+L29/100)</f>
        <v>0</v>
      </c>
      <c r="N29" s="174">
        <v>4.28E-3</v>
      </c>
      <c r="O29" s="174">
        <f>ROUND(E29*N29,2)</f>
        <v>0.27</v>
      </c>
      <c r="P29" s="174">
        <v>0</v>
      </c>
      <c r="Q29" s="175">
        <f>ROUND(E29*P29,2)</f>
        <v>0</v>
      </c>
      <c r="R29" s="156"/>
      <c r="S29" s="156" t="s">
        <v>128</v>
      </c>
      <c r="T29" s="156" t="s">
        <v>129</v>
      </c>
      <c r="U29" s="156">
        <v>18.145</v>
      </c>
      <c r="V29" s="156">
        <f>ROUND(E29*U29,2)</f>
        <v>1124.99</v>
      </c>
      <c r="W29" s="156"/>
      <c r="X29" s="156" t="s">
        <v>130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131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x14ac:dyDescent="0.2">
      <c r="A30" s="158" t="s">
        <v>123</v>
      </c>
      <c r="B30" s="159" t="s">
        <v>82</v>
      </c>
      <c r="C30" s="176" t="s">
        <v>83</v>
      </c>
      <c r="D30" s="160"/>
      <c r="E30" s="161"/>
      <c r="F30" s="162"/>
      <c r="G30" s="162">
        <f>SUMIF(AG31:AG32,"&lt;&gt;NOR",G31:G32)</f>
        <v>0</v>
      </c>
      <c r="H30" s="162"/>
      <c r="I30" s="162">
        <f>SUM(I31:I32)</f>
        <v>115364.15</v>
      </c>
      <c r="J30" s="162"/>
      <c r="K30" s="162">
        <f>SUM(K31:K32)</f>
        <v>1062089.02</v>
      </c>
      <c r="L30" s="162"/>
      <c r="M30" s="162">
        <f>SUM(M31:M32)</f>
        <v>0</v>
      </c>
      <c r="N30" s="162"/>
      <c r="O30" s="162">
        <f>SUM(O31:O32)</f>
        <v>73.760000000000005</v>
      </c>
      <c r="P30" s="162"/>
      <c r="Q30" s="163">
        <f>SUM(Q31:Q32)</f>
        <v>0</v>
      </c>
      <c r="R30" s="157"/>
      <c r="S30" s="157"/>
      <c r="T30" s="157"/>
      <c r="U30" s="157"/>
      <c r="V30" s="157">
        <f>SUM(V31:V32)</f>
        <v>1675.9499999999998</v>
      </c>
      <c r="W30" s="157"/>
      <c r="X30" s="157"/>
      <c r="AG30" t="s">
        <v>124</v>
      </c>
    </row>
    <row r="31" spans="1:60" outlineLevel="1" x14ac:dyDescent="0.2">
      <c r="A31" s="170">
        <v>19</v>
      </c>
      <c r="B31" s="171" t="s">
        <v>169</v>
      </c>
      <c r="C31" s="177" t="s">
        <v>170</v>
      </c>
      <c r="D31" s="172" t="s">
        <v>171</v>
      </c>
      <c r="E31" s="173">
        <v>0.91200000000000003</v>
      </c>
      <c r="F31" s="174"/>
      <c r="G31" s="174">
        <f>ROUND(E31*F31,2)</f>
        <v>0</v>
      </c>
      <c r="H31" s="174">
        <v>15731.73</v>
      </c>
      <c r="I31" s="174">
        <f>ROUND(E31*H31,2)</f>
        <v>14347.34</v>
      </c>
      <c r="J31" s="174">
        <v>60738.27</v>
      </c>
      <c r="K31" s="174">
        <f>ROUND(E31*J31,2)</f>
        <v>55393.3</v>
      </c>
      <c r="L31" s="174">
        <v>21</v>
      </c>
      <c r="M31" s="174">
        <f>G31*(1+L31/100)</f>
        <v>0</v>
      </c>
      <c r="N31" s="174">
        <v>1.06508</v>
      </c>
      <c r="O31" s="174">
        <f>ROUND(E31*N31,2)</f>
        <v>0.97</v>
      </c>
      <c r="P31" s="174">
        <v>0</v>
      </c>
      <c r="Q31" s="175">
        <f>ROUND(E31*P31,2)</f>
        <v>0</v>
      </c>
      <c r="R31" s="156"/>
      <c r="S31" s="156" t="s">
        <v>128</v>
      </c>
      <c r="T31" s="156" t="s">
        <v>129</v>
      </c>
      <c r="U31" s="156">
        <v>134.14267000000001</v>
      </c>
      <c r="V31" s="156">
        <f>ROUND(E31*U31,2)</f>
        <v>122.34</v>
      </c>
      <c r="W31" s="156"/>
      <c r="X31" s="156" t="s">
        <v>154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155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70">
        <v>20</v>
      </c>
      <c r="B32" s="171" t="s">
        <v>172</v>
      </c>
      <c r="C32" s="177" t="s">
        <v>173</v>
      </c>
      <c r="D32" s="172" t="s">
        <v>174</v>
      </c>
      <c r="E32" s="173">
        <v>28.323</v>
      </c>
      <c r="F32" s="174"/>
      <c r="G32" s="174">
        <f>ROUND(E32*F32,2)</f>
        <v>0</v>
      </c>
      <c r="H32" s="174">
        <v>3566.6</v>
      </c>
      <c r="I32" s="174">
        <f>ROUND(E32*H32,2)</f>
        <v>101016.81</v>
      </c>
      <c r="J32" s="174">
        <v>35543.4</v>
      </c>
      <c r="K32" s="174">
        <f>ROUND(E32*J32,2)</f>
        <v>1006695.72</v>
      </c>
      <c r="L32" s="174">
        <v>21</v>
      </c>
      <c r="M32" s="174">
        <f>G32*(1+L32/100)</f>
        <v>0</v>
      </c>
      <c r="N32" s="174">
        <v>2.57</v>
      </c>
      <c r="O32" s="174">
        <f>ROUND(E32*N32,2)</f>
        <v>72.790000000000006</v>
      </c>
      <c r="P32" s="174">
        <v>0</v>
      </c>
      <c r="Q32" s="175">
        <f>ROUND(E32*P32,2)</f>
        <v>0</v>
      </c>
      <c r="R32" s="156"/>
      <c r="S32" s="156" t="s">
        <v>128</v>
      </c>
      <c r="T32" s="156" t="s">
        <v>129</v>
      </c>
      <c r="U32" s="156">
        <v>54.853200000000001</v>
      </c>
      <c r="V32" s="156">
        <f>ROUND(E32*U32,2)</f>
        <v>1553.61</v>
      </c>
      <c r="W32" s="156"/>
      <c r="X32" s="156" t="s">
        <v>154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155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58" t="s">
        <v>123</v>
      </c>
      <c r="B33" s="159" t="s">
        <v>84</v>
      </c>
      <c r="C33" s="176" t="s">
        <v>85</v>
      </c>
      <c r="D33" s="160"/>
      <c r="E33" s="161"/>
      <c r="F33" s="162"/>
      <c r="G33" s="162">
        <f>SUMIF(AG34:AG37,"&lt;&gt;NOR",G34:G37)</f>
        <v>0</v>
      </c>
      <c r="H33" s="162"/>
      <c r="I33" s="162">
        <f>SUM(I34:I37)</f>
        <v>467516.6</v>
      </c>
      <c r="J33" s="162"/>
      <c r="K33" s="162">
        <f>SUM(K34:K37)</f>
        <v>449775.51</v>
      </c>
      <c r="L33" s="162"/>
      <c r="M33" s="162">
        <f>SUM(M34:M37)</f>
        <v>0</v>
      </c>
      <c r="N33" s="162"/>
      <c r="O33" s="162">
        <f>SUM(O34:O37)</f>
        <v>198.48</v>
      </c>
      <c r="P33" s="162"/>
      <c r="Q33" s="163">
        <f>SUM(Q34:Q37)</f>
        <v>0</v>
      </c>
      <c r="R33" s="157"/>
      <c r="S33" s="157"/>
      <c r="T33" s="157"/>
      <c r="U33" s="157"/>
      <c r="V33" s="157">
        <f>SUM(V34:V37)</f>
        <v>822.54</v>
      </c>
      <c r="W33" s="157"/>
      <c r="X33" s="157"/>
      <c r="AG33" t="s">
        <v>124</v>
      </c>
    </row>
    <row r="34" spans="1:60" ht="22.5" outlineLevel="1" x14ac:dyDescent="0.2">
      <c r="A34" s="170">
        <v>21</v>
      </c>
      <c r="B34" s="171" t="s">
        <v>175</v>
      </c>
      <c r="C34" s="177" t="s">
        <v>176</v>
      </c>
      <c r="D34" s="172" t="s">
        <v>127</v>
      </c>
      <c r="E34" s="173">
        <v>71.697119999999998</v>
      </c>
      <c r="F34" s="174"/>
      <c r="G34" s="174">
        <f>ROUND(E34*F34,2)</f>
        <v>0</v>
      </c>
      <c r="H34" s="174">
        <v>2969.36</v>
      </c>
      <c r="I34" s="174">
        <f>ROUND(E34*H34,2)</f>
        <v>212894.56</v>
      </c>
      <c r="J34" s="174">
        <v>185.64</v>
      </c>
      <c r="K34" s="174">
        <f>ROUND(E34*J34,2)</f>
        <v>13309.85</v>
      </c>
      <c r="L34" s="174">
        <v>21</v>
      </c>
      <c r="M34" s="174">
        <f>G34*(1+L34/100)</f>
        <v>0</v>
      </c>
      <c r="N34" s="174">
        <v>2.5249999999999999</v>
      </c>
      <c r="O34" s="174">
        <f>ROUND(E34*N34,2)</f>
        <v>181.04</v>
      </c>
      <c r="P34" s="174">
        <v>0</v>
      </c>
      <c r="Q34" s="175">
        <f>ROUND(E34*P34,2)</f>
        <v>0</v>
      </c>
      <c r="R34" s="156"/>
      <c r="S34" s="156" t="s">
        <v>128</v>
      </c>
      <c r="T34" s="156" t="s">
        <v>129</v>
      </c>
      <c r="U34" s="156">
        <v>0.45900000000000002</v>
      </c>
      <c r="V34" s="156">
        <f>ROUND(E34*U34,2)</f>
        <v>32.909999999999997</v>
      </c>
      <c r="W34" s="156"/>
      <c r="X34" s="156" t="s">
        <v>130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131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0">
        <v>22</v>
      </c>
      <c r="B35" s="171" t="s">
        <v>177</v>
      </c>
      <c r="C35" s="177" t="s">
        <v>178</v>
      </c>
      <c r="D35" s="172" t="s">
        <v>179</v>
      </c>
      <c r="E35" s="173">
        <v>265.39999999999998</v>
      </c>
      <c r="F35" s="174"/>
      <c r="G35" s="174">
        <f>ROUND(E35*F35,2)</f>
        <v>0</v>
      </c>
      <c r="H35" s="174">
        <v>280.27999999999997</v>
      </c>
      <c r="I35" s="174">
        <f>ROUND(E35*H35,2)</f>
        <v>74386.31</v>
      </c>
      <c r="J35" s="174">
        <v>605.72</v>
      </c>
      <c r="K35" s="174">
        <f>ROUND(E35*J35,2)</f>
        <v>160758.09</v>
      </c>
      <c r="L35" s="174">
        <v>21</v>
      </c>
      <c r="M35" s="174">
        <f>G35*(1+L35/100)</f>
        <v>0</v>
      </c>
      <c r="N35" s="174">
        <v>3.8240000000000003E-2</v>
      </c>
      <c r="O35" s="174">
        <f>ROUND(E35*N35,2)</f>
        <v>10.15</v>
      </c>
      <c r="P35" s="174">
        <v>0</v>
      </c>
      <c r="Q35" s="175">
        <f>ROUND(E35*P35,2)</f>
        <v>0</v>
      </c>
      <c r="R35" s="156"/>
      <c r="S35" s="156" t="s">
        <v>128</v>
      </c>
      <c r="T35" s="156" t="s">
        <v>129</v>
      </c>
      <c r="U35" s="156">
        <v>0.92700000000000005</v>
      </c>
      <c r="V35" s="156">
        <f>ROUND(E35*U35,2)</f>
        <v>246.03</v>
      </c>
      <c r="W35" s="156"/>
      <c r="X35" s="156" t="s">
        <v>130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131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70">
        <v>23</v>
      </c>
      <c r="B36" s="171" t="s">
        <v>180</v>
      </c>
      <c r="C36" s="177" t="s">
        <v>181</v>
      </c>
      <c r="D36" s="172" t="s">
        <v>179</v>
      </c>
      <c r="E36" s="173">
        <v>265.39999999999998</v>
      </c>
      <c r="F36" s="174"/>
      <c r="G36" s="174">
        <f>ROUND(E36*F36,2)</f>
        <v>0</v>
      </c>
      <c r="H36" s="174">
        <v>0</v>
      </c>
      <c r="I36" s="174">
        <f>ROUND(E36*H36,2)</f>
        <v>0</v>
      </c>
      <c r="J36" s="174">
        <v>288</v>
      </c>
      <c r="K36" s="174">
        <f>ROUND(E36*J36,2)</f>
        <v>76435.199999999997</v>
      </c>
      <c r="L36" s="174">
        <v>21</v>
      </c>
      <c r="M36" s="174">
        <f>G36*(1+L36/100)</f>
        <v>0</v>
      </c>
      <c r="N36" s="174">
        <v>0</v>
      </c>
      <c r="O36" s="174">
        <f>ROUND(E36*N36,2)</f>
        <v>0</v>
      </c>
      <c r="P36" s="174">
        <v>0</v>
      </c>
      <c r="Q36" s="175">
        <f>ROUND(E36*P36,2)</f>
        <v>0</v>
      </c>
      <c r="R36" s="156"/>
      <c r="S36" s="156" t="s">
        <v>128</v>
      </c>
      <c r="T36" s="156" t="s">
        <v>129</v>
      </c>
      <c r="U36" s="156">
        <v>0.52600000000000002</v>
      </c>
      <c r="V36" s="156">
        <f>ROUND(E36*U36,2)</f>
        <v>139.6</v>
      </c>
      <c r="W36" s="156"/>
      <c r="X36" s="156" t="s">
        <v>130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131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0">
        <v>24</v>
      </c>
      <c r="B37" s="171" t="s">
        <v>182</v>
      </c>
      <c r="C37" s="177" t="s">
        <v>183</v>
      </c>
      <c r="D37" s="172" t="s">
        <v>184</v>
      </c>
      <c r="E37" s="173">
        <v>7.17</v>
      </c>
      <c r="F37" s="174"/>
      <c r="G37" s="174">
        <f>ROUND(E37*F37,2)</f>
        <v>0</v>
      </c>
      <c r="H37" s="174">
        <v>25137.48</v>
      </c>
      <c r="I37" s="174">
        <f>ROUND(E37*H37,2)</f>
        <v>180235.73</v>
      </c>
      <c r="J37" s="174">
        <v>27792.52</v>
      </c>
      <c r="K37" s="174">
        <f>ROUND(E37*J37,2)</f>
        <v>199272.37</v>
      </c>
      <c r="L37" s="174">
        <v>21</v>
      </c>
      <c r="M37" s="174">
        <f>G37*(1+L37/100)</f>
        <v>0</v>
      </c>
      <c r="N37" s="174">
        <v>1.01701</v>
      </c>
      <c r="O37" s="174">
        <f>ROUND(E37*N37,2)</f>
        <v>7.29</v>
      </c>
      <c r="P37" s="174">
        <v>0</v>
      </c>
      <c r="Q37" s="175">
        <f>ROUND(E37*P37,2)</f>
        <v>0</v>
      </c>
      <c r="R37" s="156"/>
      <c r="S37" s="156" t="s">
        <v>128</v>
      </c>
      <c r="T37" s="156" t="s">
        <v>129</v>
      </c>
      <c r="U37" s="156">
        <v>56.345999999999997</v>
      </c>
      <c r="V37" s="156">
        <f>ROUND(E37*U37,2)</f>
        <v>404</v>
      </c>
      <c r="W37" s="156"/>
      <c r="X37" s="156" t="s">
        <v>130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131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58" t="s">
        <v>123</v>
      </c>
      <c r="B38" s="159" t="s">
        <v>86</v>
      </c>
      <c r="C38" s="176" t="s">
        <v>87</v>
      </c>
      <c r="D38" s="160"/>
      <c r="E38" s="161"/>
      <c r="F38" s="162"/>
      <c r="G38" s="162">
        <f>SUMIF(AG39:AG44,"&lt;&gt;NOR",G39:G44)</f>
        <v>0</v>
      </c>
      <c r="H38" s="162"/>
      <c r="I38" s="162">
        <f>SUM(I39:I44)</f>
        <v>280665.82</v>
      </c>
      <c r="J38" s="162"/>
      <c r="K38" s="162">
        <f>SUM(K39:K44)</f>
        <v>213404.75</v>
      </c>
      <c r="L38" s="162"/>
      <c r="M38" s="162">
        <f>SUM(M39:M44)</f>
        <v>0</v>
      </c>
      <c r="N38" s="162"/>
      <c r="O38" s="162">
        <f>SUM(O39:O44)</f>
        <v>148.69</v>
      </c>
      <c r="P38" s="162"/>
      <c r="Q38" s="163">
        <f>SUM(Q39:Q44)</f>
        <v>0</v>
      </c>
      <c r="R38" s="157"/>
      <c r="S38" s="157"/>
      <c r="T38" s="157"/>
      <c r="U38" s="157"/>
      <c r="V38" s="157">
        <f>SUM(V39:V44)</f>
        <v>460.95</v>
      </c>
      <c r="W38" s="157"/>
      <c r="X38" s="157"/>
      <c r="AG38" t="s">
        <v>124</v>
      </c>
    </row>
    <row r="39" spans="1:60" outlineLevel="1" x14ac:dyDescent="0.2">
      <c r="A39" s="170">
        <v>25</v>
      </c>
      <c r="B39" s="171" t="s">
        <v>185</v>
      </c>
      <c r="C39" s="177" t="s">
        <v>186</v>
      </c>
      <c r="D39" s="172" t="s">
        <v>179</v>
      </c>
      <c r="E39" s="173">
        <v>43.7</v>
      </c>
      <c r="F39" s="174"/>
      <c r="G39" s="174">
        <f t="shared" ref="G39:G44" si="14">ROUND(E39*F39,2)</f>
        <v>0</v>
      </c>
      <c r="H39" s="174">
        <v>71.239999999999995</v>
      </c>
      <c r="I39" s="174">
        <f t="shared" ref="I39:I44" si="15">ROUND(E39*H39,2)</f>
        <v>3113.19</v>
      </c>
      <c r="J39" s="174">
        <v>665.76</v>
      </c>
      <c r="K39" s="174">
        <f t="shared" ref="K39:K44" si="16">ROUND(E39*J39,2)</f>
        <v>29093.71</v>
      </c>
      <c r="L39" s="174">
        <v>21</v>
      </c>
      <c r="M39" s="174">
        <f t="shared" ref="M39:M44" si="17">G39*(1+L39/100)</f>
        <v>0</v>
      </c>
      <c r="N39" s="174">
        <v>8.6E-3</v>
      </c>
      <c r="O39" s="174">
        <f t="shared" ref="O39:O44" si="18">ROUND(E39*N39,2)</f>
        <v>0.38</v>
      </c>
      <c r="P39" s="174">
        <v>0</v>
      </c>
      <c r="Q39" s="175">
        <f t="shared" ref="Q39:Q44" si="19">ROUND(E39*P39,2)</f>
        <v>0</v>
      </c>
      <c r="R39" s="156"/>
      <c r="S39" s="156" t="s">
        <v>128</v>
      </c>
      <c r="T39" s="156" t="s">
        <v>129</v>
      </c>
      <c r="U39" s="156">
        <v>1.2629999999999999</v>
      </c>
      <c r="V39" s="156">
        <f t="shared" ref="V39:V44" si="20">ROUND(E39*U39,2)</f>
        <v>55.19</v>
      </c>
      <c r="W39" s="156"/>
      <c r="X39" s="156" t="s">
        <v>130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131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70">
        <v>26</v>
      </c>
      <c r="B40" s="171" t="s">
        <v>187</v>
      </c>
      <c r="C40" s="177" t="s">
        <v>188</v>
      </c>
      <c r="D40" s="172" t="s">
        <v>179</v>
      </c>
      <c r="E40" s="173">
        <v>43.7</v>
      </c>
      <c r="F40" s="174"/>
      <c r="G40" s="174">
        <f t="shared" si="14"/>
        <v>0</v>
      </c>
      <c r="H40" s="174">
        <v>0</v>
      </c>
      <c r="I40" s="174">
        <f t="shared" si="15"/>
        <v>0</v>
      </c>
      <c r="J40" s="174">
        <v>189.5</v>
      </c>
      <c r="K40" s="174">
        <f t="shared" si="16"/>
        <v>8281.15</v>
      </c>
      <c r="L40" s="174">
        <v>21</v>
      </c>
      <c r="M40" s="174">
        <f t="shared" si="17"/>
        <v>0</v>
      </c>
      <c r="N40" s="174">
        <v>0</v>
      </c>
      <c r="O40" s="174">
        <f t="shared" si="18"/>
        <v>0</v>
      </c>
      <c r="P40" s="174">
        <v>0</v>
      </c>
      <c r="Q40" s="175">
        <f t="shared" si="19"/>
        <v>0</v>
      </c>
      <c r="R40" s="156"/>
      <c r="S40" s="156" t="s">
        <v>128</v>
      </c>
      <c r="T40" s="156" t="s">
        <v>129</v>
      </c>
      <c r="U40" s="156">
        <v>0.44</v>
      </c>
      <c r="V40" s="156">
        <f t="shared" si="20"/>
        <v>19.23</v>
      </c>
      <c r="W40" s="156"/>
      <c r="X40" s="156" t="s">
        <v>130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131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70">
        <v>27</v>
      </c>
      <c r="B41" s="171" t="s">
        <v>189</v>
      </c>
      <c r="C41" s="177" t="s">
        <v>190</v>
      </c>
      <c r="D41" s="172" t="s">
        <v>127</v>
      </c>
      <c r="E41" s="173">
        <v>56.372999999999998</v>
      </c>
      <c r="F41" s="174"/>
      <c r="G41" s="174">
        <f t="shared" si="14"/>
        <v>0</v>
      </c>
      <c r="H41" s="174">
        <v>2665.06</v>
      </c>
      <c r="I41" s="174">
        <f t="shared" si="15"/>
        <v>150237.43</v>
      </c>
      <c r="J41" s="174">
        <v>654.94000000000005</v>
      </c>
      <c r="K41" s="174">
        <f t="shared" si="16"/>
        <v>36920.93</v>
      </c>
      <c r="L41" s="174">
        <v>21</v>
      </c>
      <c r="M41" s="174">
        <f t="shared" si="17"/>
        <v>0</v>
      </c>
      <c r="N41" s="174">
        <v>2.5251100000000002</v>
      </c>
      <c r="O41" s="174">
        <f t="shared" si="18"/>
        <v>142.35</v>
      </c>
      <c r="P41" s="174">
        <v>0</v>
      </c>
      <c r="Q41" s="175">
        <f t="shared" si="19"/>
        <v>0</v>
      </c>
      <c r="R41" s="156"/>
      <c r="S41" s="156" t="s">
        <v>128</v>
      </c>
      <c r="T41" s="156" t="s">
        <v>129</v>
      </c>
      <c r="U41" s="156">
        <v>1.448</v>
      </c>
      <c r="V41" s="156">
        <f t="shared" si="20"/>
        <v>81.63</v>
      </c>
      <c r="W41" s="156"/>
      <c r="X41" s="156" t="s">
        <v>130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131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0">
        <v>28</v>
      </c>
      <c r="B42" s="171" t="s">
        <v>191</v>
      </c>
      <c r="C42" s="177" t="s">
        <v>192</v>
      </c>
      <c r="D42" s="172" t="s">
        <v>179</v>
      </c>
      <c r="E42" s="173">
        <v>174.8</v>
      </c>
      <c r="F42" s="174"/>
      <c r="G42" s="174">
        <f t="shared" si="14"/>
        <v>0</v>
      </c>
      <c r="H42" s="174">
        <v>93.91</v>
      </c>
      <c r="I42" s="174">
        <f t="shared" si="15"/>
        <v>16415.47</v>
      </c>
      <c r="J42" s="174">
        <v>328.09</v>
      </c>
      <c r="K42" s="174">
        <f t="shared" si="16"/>
        <v>57350.13</v>
      </c>
      <c r="L42" s="174">
        <v>21</v>
      </c>
      <c r="M42" s="174">
        <f t="shared" si="17"/>
        <v>0</v>
      </c>
      <c r="N42" s="174">
        <v>7.8200000000000006E-3</v>
      </c>
      <c r="O42" s="174">
        <f t="shared" si="18"/>
        <v>1.37</v>
      </c>
      <c r="P42" s="174">
        <v>0</v>
      </c>
      <c r="Q42" s="175">
        <f t="shared" si="19"/>
        <v>0</v>
      </c>
      <c r="R42" s="156"/>
      <c r="S42" s="156" t="s">
        <v>128</v>
      </c>
      <c r="T42" s="156" t="s">
        <v>129</v>
      </c>
      <c r="U42" s="156">
        <v>0.79</v>
      </c>
      <c r="V42" s="156">
        <f t="shared" si="20"/>
        <v>138.09</v>
      </c>
      <c r="W42" s="156"/>
      <c r="X42" s="156" t="s">
        <v>130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131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0">
        <v>29</v>
      </c>
      <c r="B43" s="171" t="s">
        <v>193</v>
      </c>
      <c r="C43" s="177" t="s">
        <v>194</v>
      </c>
      <c r="D43" s="172" t="s">
        <v>179</v>
      </c>
      <c r="E43" s="173">
        <v>174.8</v>
      </c>
      <c r="F43" s="174"/>
      <c r="G43" s="174">
        <f t="shared" si="14"/>
        <v>0</v>
      </c>
      <c r="H43" s="174">
        <v>0</v>
      </c>
      <c r="I43" s="174">
        <f t="shared" si="15"/>
        <v>0</v>
      </c>
      <c r="J43" s="174">
        <v>96</v>
      </c>
      <c r="K43" s="174">
        <f t="shared" si="16"/>
        <v>16780.8</v>
      </c>
      <c r="L43" s="174">
        <v>21</v>
      </c>
      <c r="M43" s="174">
        <f t="shared" si="17"/>
        <v>0</v>
      </c>
      <c r="N43" s="174">
        <v>0</v>
      </c>
      <c r="O43" s="174">
        <f t="shared" si="18"/>
        <v>0</v>
      </c>
      <c r="P43" s="174">
        <v>0</v>
      </c>
      <c r="Q43" s="175">
        <f t="shared" si="19"/>
        <v>0</v>
      </c>
      <c r="R43" s="156"/>
      <c r="S43" s="156" t="s">
        <v>128</v>
      </c>
      <c r="T43" s="156" t="s">
        <v>195</v>
      </c>
      <c r="U43" s="156">
        <v>0.24</v>
      </c>
      <c r="V43" s="156">
        <f t="shared" si="20"/>
        <v>41.95</v>
      </c>
      <c r="W43" s="156"/>
      <c r="X43" s="156" t="s">
        <v>130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131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70">
        <v>30</v>
      </c>
      <c r="B44" s="171" t="s">
        <v>196</v>
      </c>
      <c r="C44" s="177" t="s">
        <v>197</v>
      </c>
      <c r="D44" s="172" t="s">
        <v>184</v>
      </c>
      <c r="E44" s="173">
        <v>4.5119999999999996</v>
      </c>
      <c r="F44" s="174"/>
      <c r="G44" s="174">
        <f t="shared" si="14"/>
        <v>0</v>
      </c>
      <c r="H44" s="174">
        <v>24578.84</v>
      </c>
      <c r="I44" s="174">
        <f t="shared" si="15"/>
        <v>110899.73</v>
      </c>
      <c r="J44" s="174">
        <v>14401.16</v>
      </c>
      <c r="K44" s="174">
        <f t="shared" si="16"/>
        <v>64978.03</v>
      </c>
      <c r="L44" s="174">
        <v>21</v>
      </c>
      <c r="M44" s="174">
        <f t="shared" si="17"/>
        <v>0</v>
      </c>
      <c r="N44" s="174">
        <v>1.0166500000000001</v>
      </c>
      <c r="O44" s="174">
        <f t="shared" si="18"/>
        <v>4.59</v>
      </c>
      <c r="P44" s="174">
        <v>0</v>
      </c>
      <c r="Q44" s="175">
        <f t="shared" si="19"/>
        <v>0</v>
      </c>
      <c r="R44" s="156"/>
      <c r="S44" s="156" t="s">
        <v>128</v>
      </c>
      <c r="T44" s="156" t="s">
        <v>129</v>
      </c>
      <c r="U44" s="156">
        <v>27.672999999999998</v>
      </c>
      <c r="V44" s="156">
        <f t="shared" si="20"/>
        <v>124.86</v>
      </c>
      <c r="W44" s="156"/>
      <c r="X44" s="156" t="s">
        <v>130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131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x14ac:dyDescent="0.2">
      <c r="A45" s="158" t="s">
        <v>123</v>
      </c>
      <c r="B45" s="159" t="s">
        <v>88</v>
      </c>
      <c r="C45" s="176" t="s">
        <v>89</v>
      </c>
      <c r="D45" s="160"/>
      <c r="E45" s="161"/>
      <c r="F45" s="162"/>
      <c r="G45" s="162">
        <f>SUMIF(AG46:AG47,"&lt;&gt;NOR",G46:G47)</f>
        <v>0</v>
      </c>
      <c r="H45" s="162"/>
      <c r="I45" s="162">
        <f>SUM(I46:I47)</f>
        <v>40958.07</v>
      </c>
      <c r="J45" s="162"/>
      <c r="K45" s="162">
        <f>SUM(K46:K47)</f>
        <v>17335.669999999998</v>
      </c>
      <c r="L45" s="162"/>
      <c r="M45" s="162">
        <f>SUM(M46:M47)</f>
        <v>0</v>
      </c>
      <c r="N45" s="162"/>
      <c r="O45" s="162">
        <f>SUM(O46:O47)</f>
        <v>41.57</v>
      </c>
      <c r="P45" s="162"/>
      <c r="Q45" s="163">
        <f>SUM(Q46:Q47)</f>
        <v>0</v>
      </c>
      <c r="R45" s="157"/>
      <c r="S45" s="157"/>
      <c r="T45" s="157"/>
      <c r="U45" s="157"/>
      <c r="V45" s="157">
        <f>SUM(V46:V47)</f>
        <v>43.21</v>
      </c>
      <c r="W45" s="157"/>
      <c r="X45" s="157"/>
      <c r="AG45" t="s">
        <v>124</v>
      </c>
    </row>
    <row r="46" spans="1:60" outlineLevel="1" x14ac:dyDescent="0.2">
      <c r="A46" s="170">
        <v>31</v>
      </c>
      <c r="B46" s="171" t="s">
        <v>198</v>
      </c>
      <c r="C46" s="177" t="s">
        <v>199</v>
      </c>
      <c r="D46" s="172" t="s">
        <v>127</v>
      </c>
      <c r="E46" s="173">
        <v>13.696</v>
      </c>
      <c r="F46" s="174"/>
      <c r="G46" s="174">
        <f>ROUND(E46*F46,2)</f>
        <v>0</v>
      </c>
      <c r="H46" s="174">
        <v>2271.04</v>
      </c>
      <c r="I46" s="174">
        <f>ROUND(E46*H46,2)</f>
        <v>31104.16</v>
      </c>
      <c r="J46" s="174">
        <v>1043.96</v>
      </c>
      <c r="K46" s="174">
        <f>ROUND(E46*J46,2)</f>
        <v>14298.08</v>
      </c>
      <c r="L46" s="174">
        <v>21</v>
      </c>
      <c r="M46" s="174">
        <f>G46*(1+L46/100)</f>
        <v>0</v>
      </c>
      <c r="N46" s="174">
        <v>2.5249999999999999</v>
      </c>
      <c r="O46" s="174">
        <f>ROUND(E46*N46,2)</f>
        <v>34.58</v>
      </c>
      <c r="P46" s="174">
        <v>0</v>
      </c>
      <c r="Q46" s="175">
        <f>ROUND(E46*P46,2)</f>
        <v>0</v>
      </c>
      <c r="R46" s="156"/>
      <c r="S46" s="156" t="s">
        <v>128</v>
      </c>
      <c r="T46" s="156" t="s">
        <v>129</v>
      </c>
      <c r="U46" s="156">
        <v>2.58</v>
      </c>
      <c r="V46" s="156">
        <f>ROUND(E46*U46,2)</f>
        <v>35.340000000000003</v>
      </c>
      <c r="W46" s="156"/>
      <c r="X46" s="156" t="s">
        <v>130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131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0">
        <v>32</v>
      </c>
      <c r="B47" s="171" t="s">
        <v>200</v>
      </c>
      <c r="C47" s="177" t="s">
        <v>201</v>
      </c>
      <c r="D47" s="172" t="s">
        <v>179</v>
      </c>
      <c r="E47" s="173">
        <v>43.7</v>
      </c>
      <c r="F47" s="174"/>
      <c r="G47" s="174">
        <f>ROUND(E47*F47,2)</f>
        <v>0</v>
      </c>
      <c r="H47" s="174">
        <v>225.49</v>
      </c>
      <c r="I47" s="174">
        <f>ROUND(E47*H47,2)</f>
        <v>9853.91</v>
      </c>
      <c r="J47" s="174">
        <v>69.510000000000005</v>
      </c>
      <c r="K47" s="174">
        <f>ROUND(E47*J47,2)</f>
        <v>3037.59</v>
      </c>
      <c r="L47" s="174">
        <v>21</v>
      </c>
      <c r="M47" s="174">
        <f>G47*(1+L47/100)</f>
        <v>0</v>
      </c>
      <c r="N47" s="174">
        <v>0.16</v>
      </c>
      <c r="O47" s="174">
        <f>ROUND(E47*N47,2)</f>
        <v>6.99</v>
      </c>
      <c r="P47" s="174">
        <v>0</v>
      </c>
      <c r="Q47" s="175">
        <f>ROUND(E47*P47,2)</f>
        <v>0</v>
      </c>
      <c r="R47" s="156"/>
      <c r="S47" s="156" t="s">
        <v>128</v>
      </c>
      <c r="T47" s="156" t="s">
        <v>129</v>
      </c>
      <c r="U47" s="156">
        <v>0.18</v>
      </c>
      <c r="V47" s="156">
        <f>ROUND(E47*U47,2)</f>
        <v>7.87</v>
      </c>
      <c r="W47" s="156"/>
      <c r="X47" s="156" t="s">
        <v>130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131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x14ac:dyDescent="0.2">
      <c r="A48" s="158" t="s">
        <v>123</v>
      </c>
      <c r="B48" s="159" t="s">
        <v>90</v>
      </c>
      <c r="C48" s="176" t="s">
        <v>91</v>
      </c>
      <c r="D48" s="160"/>
      <c r="E48" s="161"/>
      <c r="F48" s="162"/>
      <c r="G48" s="162">
        <f>SUMIF(AG49:AG49,"&lt;&gt;NOR",G49:G49)</f>
        <v>0</v>
      </c>
      <c r="H48" s="162"/>
      <c r="I48" s="162">
        <f>SUM(I49:I49)</f>
        <v>34694.39</v>
      </c>
      <c r="J48" s="162"/>
      <c r="K48" s="162">
        <f>SUM(K49:K49)</f>
        <v>14540.74</v>
      </c>
      <c r="L48" s="162"/>
      <c r="M48" s="162">
        <f>SUM(M49:M49)</f>
        <v>0</v>
      </c>
      <c r="N48" s="162"/>
      <c r="O48" s="162">
        <f>SUM(O49:O49)</f>
        <v>27.24</v>
      </c>
      <c r="P48" s="162"/>
      <c r="Q48" s="163">
        <f>SUM(Q49:Q49)</f>
        <v>0</v>
      </c>
      <c r="R48" s="157"/>
      <c r="S48" s="157"/>
      <c r="T48" s="157"/>
      <c r="U48" s="157"/>
      <c r="V48" s="157">
        <f>SUM(V49:V49)</f>
        <v>31.16</v>
      </c>
      <c r="W48" s="157"/>
      <c r="X48" s="157"/>
      <c r="AG48" t="s">
        <v>124</v>
      </c>
    </row>
    <row r="49" spans="1:60" ht="22.5" outlineLevel="1" x14ac:dyDescent="0.2">
      <c r="A49" s="170">
        <v>33</v>
      </c>
      <c r="B49" s="171" t="s">
        <v>202</v>
      </c>
      <c r="C49" s="177" t="s">
        <v>203</v>
      </c>
      <c r="D49" s="172" t="s">
        <v>204</v>
      </c>
      <c r="E49" s="173">
        <v>130.19999999999999</v>
      </c>
      <c r="F49" s="174"/>
      <c r="G49" s="174">
        <f>ROUND(E49*F49,2)</f>
        <v>0</v>
      </c>
      <c r="H49" s="174">
        <v>266.47000000000003</v>
      </c>
      <c r="I49" s="174">
        <f>ROUND(E49*H49,2)</f>
        <v>34694.39</v>
      </c>
      <c r="J49" s="174">
        <v>111.68</v>
      </c>
      <c r="K49" s="174">
        <f>ROUND(E49*J49,2)</f>
        <v>14540.74</v>
      </c>
      <c r="L49" s="174">
        <v>21</v>
      </c>
      <c r="M49" s="174">
        <f>G49*(1+L49/100)</f>
        <v>0</v>
      </c>
      <c r="N49" s="174">
        <v>0.20924000000000001</v>
      </c>
      <c r="O49" s="174">
        <f>ROUND(E49*N49,2)</f>
        <v>27.24</v>
      </c>
      <c r="P49" s="174">
        <v>0</v>
      </c>
      <c r="Q49" s="175">
        <f>ROUND(E49*P49,2)</f>
        <v>0</v>
      </c>
      <c r="R49" s="156"/>
      <c r="S49" s="156" t="s">
        <v>128</v>
      </c>
      <c r="T49" s="156" t="s">
        <v>205</v>
      </c>
      <c r="U49" s="156">
        <v>0.23935000000000001</v>
      </c>
      <c r="V49" s="156">
        <f>ROUND(E49*U49,2)</f>
        <v>31.16</v>
      </c>
      <c r="W49" s="156"/>
      <c r="X49" s="156" t="s">
        <v>154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155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x14ac:dyDescent="0.2">
      <c r="A50" s="158" t="s">
        <v>123</v>
      </c>
      <c r="B50" s="159" t="s">
        <v>92</v>
      </c>
      <c r="C50" s="176" t="s">
        <v>93</v>
      </c>
      <c r="D50" s="160"/>
      <c r="E50" s="161"/>
      <c r="F50" s="162"/>
      <c r="G50" s="162">
        <f>SUMIF(AG51:AG55,"&lt;&gt;NOR",G51:G55)</f>
        <v>0</v>
      </c>
      <c r="H50" s="162"/>
      <c r="I50" s="162">
        <f>SUM(I51:I55)</f>
        <v>477.41</v>
      </c>
      <c r="J50" s="162"/>
      <c r="K50" s="162">
        <f>SUM(K51:K55)</f>
        <v>19061.84</v>
      </c>
      <c r="L50" s="162"/>
      <c r="M50" s="162">
        <f>SUM(M51:M55)</f>
        <v>0</v>
      </c>
      <c r="N50" s="162"/>
      <c r="O50" s="162">
        <f>SUM(O51:O55)</f>
        <v>0.35</v>
      </c>
      <c r="P50" s="162"/>
      <c r="Q50" s="163">
        <f>SUM(Q51:Q55)</f>
        <v>0</v>
      </c>
      <c r="R50" s="157"/>
      <c r="S50" s="157"/>
      <c r="T50" s="157"/>
      <c r="U50" s="157"/>
      <c r="V50" s="157">
        <f>SUM(V51:V55)</f>
        <v>0.97</v>
      </c>
      <c r="W50" s="157"/>
      <c r="X50" s="157"/>
      <c r="AG50" t="s">
        <v>124</v>
      </c>
    </row>
    <row r="51" spans="1:60" outlineLevel="1" x14ac:dyDescent="0.2">
      <c r="A51" s="170">
        <v>34</v>
      </c>
      <c r="B51" s="171" t="s">
        <v>206</v>
      </c>
      <c r="C51" s="177" t="s">
        <v>207</v>
      </c>
      <c r="D51" s="172" t="s">
        <v>168</v>
      </c>
      <c r="E51" s="173">
        <v>30</v>
      </c>
      <c r="F51" s="174"/>
      <c r="G51" s="174">
        <f>ROUND(E51*F51,2)</f>
        <v>0</v>
      </c>
      <c r="H51" s="174">
        <v>0</v>
      </c>
      <c r="I51" s="174">
        <f>ROUND(E51*H51,2)</f>
        <v>0</v>
      </c>
      <c r="J51" s="174">
        <v>440</v>
      </c>
      <c r="K51" s="174">
        <f>ROUND(E51*J51,2)</f>
        <v>13200</v>
      </c>
      <c r="L51" s="174">
        <v>21</v>
      </c>
      <c r="M51" s="174">
        <f>G51*(1+L51/100)</f>
        <v>0</v>
      </c>
      <c r="N51" s="174">
        <v>1.17E-2</v>
      </c>
      <c r="O51" s="174">
        <f>ROUND(E51*N51,2)</f>
        <v>0.35</v>
      </c>
      <c r="P51" s="174">
        <v>0</v>
      </c>
      <c r="Q51" s="175">
        <f>ROUND(E51*P51,2)</f>
        <v>0</v>
      </c>
      <c r="R51" s="156"/>
      <c r="S51" s="156" t="s">
        <v>149</v>
      </c>
      <c r="T51" s="156" t="s">
        <v>208</v>
      </c>
      <c r="U51" s="156">
        <v>0</v>
      </c>
      <c r="V51" s="156">
        <f>ROUND(E51*U51,2)</f>
        <v>0</v>
      </c>
      <c r="W51" s="156"/>
      <c r="X51" s="156" t="s">
        <v>130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131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0">
        <v>35</v>
      </c>
      <c r="B52" s="171" t="s">
        <v>209</v>
      </c>
      <c r="C52" s="177" t="s">
        <v>210</v>
      </c>
      <c r="D52" s="172" t="s">
        <v>153</v>
      </c>
      <c r="E52" s="173">
        <v>30</v>
      </c>
      <c r="F52" s="174"/>
      <c r="G52" s="174">
        <f>ROUND(E52*F52,2)</f>
        <v>0</v>
      </c>
      <c r="H52" s="174">
        <v>0</v>
      </c>
      <c r="I52" s="174">
        <f>ROUND(E52*H52,2)</f>
        <v>0</v>
      </c>
      <c r="J52" s="174">
        <v>40</v>
      </c>
      <c r="K52" s="174">
        <f>ROUND(E52*J52,2)</f>
        <v>1200</v>
      </c>
      <c r="L52" s="174">
        <v>21</v>
      </c>
      <c r="M52" s="174">
        <f>G52*(1+L52/100)</f>
        <v>0</v>
      </c>
      <c r="N52" s="174">
        <v>0</v>
      </c>
      <c r="O52" s="174">
        <f>ROUND(E52*N52,2)</f>
        <v>0</v>
      </c>
      <c r="P52" s="174">
        <v>0</v>
      </c>
      <c r="Q52" s="175">
        <f>ROUND(E52*P52,2)</f>
        <v>0</v>
      </c>
      <c r="R52" s="156"/>
      <c r="S52" s="156" t="s">
        <v>149</v>
      </c>
      <c r="T52" s="156" t="s">
        <v>150</v>
      </c>
      <c r="U52" s="156">
        <v>0</v>
      </c>
      <c r="V52" s="156">
        <f>ROUND(E52*U52,2)</f>
        <v>0</v>
      </c>
      <c r="W52" s="156"/>
      <c r="X52" s="156" t="s">
        <v>130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131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70">
        <v>36</v>
      </c>
      <c r="B53" s="171" t="s">
        <v>211</v>
      </c>
      <c r="C53" s="177" t="s">
        <v>212</v>
      </c>
      <c r="D53" s="172" t="s">
        <v>168</v>
      </c>
      <c r="E53" s="173">
        <v>12</v>
      </c>
      <c r="F53" s="174"/>
      <c r="G53" s="174">
        <f>ROUND(E53*F53,2)</f>
        <v>0</v>
      </c>
      <c r="H53" s="174">
        <v>0</v>
      </c>
      <c r="I53" s="174">
        <f>ROUND(E53*H53,2)</f>
        <v>0</v>
      </c>
      <c r="J53" s="174">
        <v>310</v>
      </c>
      <c r="K53" s="174">
        <f>ROUND(E53*J53,2)</f>
        <v>3720</v>
      </c>
      <c r="L53" s="174">
        <v>21</v>
      </c>
      <c r="M53" s="174">
        <f>G53*(1+L53/100)</f>
        <v>0</v>
      </c>
      <c r="N53" s="174">
        <v>0</v>
      </c>
      <c r="O53" s="174">
        <f>ROUND(E53*N53,2)</f>
        <v>0</v>
      </c>
      <c r="P53" s="174">
        <v>0</v>
      </c>
      <c r="Q53" s="175">
        <f>ROUND(E53*P53,2)</f>
        <v>0</v>
      </c>
      <c r="R53" s="156"/>
      <c r="S53" s="156" t="s">
        <v>149</v>
      </c>
      <c r="T53" s="156" t="s">
        <v>213</v>
      </c>
      <c r="U53" s="156">
        <v>0</v>
      </c>
      <c r="V53" s="156">
        <f>ROUND(E53*U53,2)</f>
        <v>0</v>
      </c>
      <c r="W53" s="156"/>
      <c r="X53" s="156" t="s">
        <v>130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131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70">
        <v>37</v>
      </c>
      <c r="B54" s="171" t="s">
        <v>214</v>
      </c>
      <c r="C54" s="177" t="s">
        <v>215</v>
      </c>
      <c r="D54" s="172" t="s">
        <v>179</v>
      </c>
      <c r="E54" s="173">
        <v>3.85</v>
      </c>
      <c r="F54" s="174"/>
      <c r="G54" s="174">
        <f>ROUND(E54*F54,2)</f>
        <v>0</v>
      </c>
      <c r="H54" s="174">
        <v>0</v>
      </c>
      <c r="I54" s="174">
        <f>ROUND(E54*H54,2)</f>
        <v>0</v>
      </c>
      <c r="J54" s="174">
        <v>223</v>
      </c>
      <c r="K54" s="174">
        <f>ROUND(E54*J54,2)</f>
        <v>858.55</v>
      </c>
      <c r="L54" s="174">
        <v>21</v>
      </c>
      <c r="M54" s="174">
        <f>G54*(1+L54/100)</f>
        <v>0</v>
      </c>
      <c r="N54" s="174">
        <v>1E-3</v>
      </c>
      <c r="O54" s="174">
        <f>ROUND(E54*N54,2)</f>
        <v>0</v>
      </c>
      <c r="P54" s="174">
        <v>0</v>
      </c>
      <c r="Q54" s="175">
        <f>ROUND(E54*P54,2)</f>
        <v>0</v>
      </c>
      <c r="R54" s="156"/>
      <c r="S54" s="156" t="s">
        <v>149</v>
      </c>
      <c r="T54" s="156" t="s">
        <v>213</v>
      </c>
      <c r="U54" s="156">
        <v>0.2</v>
      </c>
      <c r="V54" s="156">
        <f>ROUND(E54*U54,2)</f>
        <v>0.77</v>
      </c>
      <c r="W54" s="156"/>
      <c r="X54" s="156" t="s">
        <v>130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131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70">
        <v>38</v>
      </c>
      <c r="B55" s="171" t="s">
        <v>216</v>
      </c>
      <c r="C55" s="177" t="s">
        <v>217</v>
      </c>
      <c r="D55" s="172" t="s">
        <v>153</v>
      </c>
      <c r="E55" s="173">
        <v>3.15</v>
      </c>
      <c r="F55" s="174"/>
      <c r="G55" s="174">
        <f>ROUND(E55*F55,2)</f>
        <v>0</v>
      </c>
      <c r="H55" s="174">
        <v>151.56</v>
      </c>
      <c r="I55" s="174">
        <f>ROUND(E55*H55,2)</f>
        <v>477.41</v>
      </c>
      <c r="J55" s="174">
        <v>26.44</v>
      </c>
      <c r="K55" s="174">
        <f>ROUND(E55*J55,2)</f>
        <v>83.29</v>
      </c>
      <c r="L55" s="174">
        <v>21</v>
      </c>
      <c r="M55" s="174">
        <f>G55*(1+L55/100)</f>
        <v>0</v>
      </c>
      <c r="N55" s="174">
        <v>1.09E-3</v>
      </c>
      <c r="O55" s="174">
        <f>ROUND(E55*N55,2)</f>
        <v>0</v>
      </c>
      <c r="P55" s="174">
        <v>0</v>
      </c>
      <c r="Q55" s="175">
        <f>ROUND(E55*P55,2)</f>
        <v>0</v>
      </c>
      <c r="R55" s="156"/>
      <c r="S55" s="156" t="s">
        <v>128</v>
      </c>
      <c r="T55" s="156" t="s">
        <v>129</v>
      </c>
      <c r="U55" s="156">
        <v>6.4000000000000001E-2</v>
      </c>
      <c r="V55" s="156">
        <f>ROUND(E55*U55,2)</f>
        <v>0.2</v>
      </c>
      <c r="W55" s="156"/>
      <c r="X55" s="156" t="s">
        <v>130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131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">
      <c r="A56" s="158" t="s">
        <v>123</v>
      </c>
      <c r="B56" s="159" t="s">
        <v>94</v>
      </c>
      <c r="C56" s="176" t="s">
        <v>95</v>
      </c>
      <c r="D56" s="160"/>
      <c r="E56" s="161"/>
      <c r="F56" s="162"/>
      <c r="G56" s="162">
        <f>SUMIF(AG57:AG57,"&lt;&gt;NOR",G57:G57)</f>
        <v>0</v>
      </c>
      <c r="H56" s="162"/>
      <c r="I56" s="162">
        <f>SUM(I57:I57)</f>
        <v>0</v>
      </c>
      <c r="J56" s="162"/>
      <c r="K56" s="162">
        <f>SUM(K57:K57)</f>
        <v>267180.71000000002</v>
      </c>
      <c r="L56" s="162"/>
      <c r="M56" s="162">
        <f>SUM(M57:M57)</f>
        <v>0</v>
      </c>
      <c r="N56" s="162"/>
      <c r="O56" s="162">
        <f>SUM(O57:O57)</f>
        <v>0</v>
      </c>
      <c r="P56" s="162"/>
      <c r="Q56" s="163">
        <f>SUM(Q57:Q57)</f>
        <v>0</v>
      </c>
      <c r="R56" s="157"/>
      <c r="S56" s="157"/>
      <c r="T56" s="157"/>
      <c r="U56" s="157"/>
      <c r="V56" s="157">
        <f>SUM(V57:V57)</f>
        <v>295.23</v>
      </c>
      <c r="W56" s="157"/>
      <c r="X56" s="157"/>
      <c r="AG56" t="s">
        <v>124</v>
      </c>
    </row>
    <row r="57" spans="1:60" outlineLevel="1" x14ac:dyDescent="0.2">
      <c r="A57" s="164">
        <v>39</v>
      </c>
      <c r="B57" s="165" t="s">
        <v>218</v>
      </c>
      <c r="C57" s="178" t="s">
        <v>219</v>
      </c>
      <c r="D57" s="166" t="s">
        <v>184</v>
      </c>
      <c r="E57" s="167">
        <v>3690.3412899999998</v>
      </c>
      <c r="F57" s="168"/>
      <c r="G57" s="168">
        <f>ROUND(E57*F57,2)</f>
        <v>0</v>
      </c>
      <c r="H57" s="168">
        <v>0</v>
      </c>
      <c r="I57" s="168">
        <f>ROUND(E57*H57,2)</f>
        <v>0</v>
      </c>
      <c r="J57" s="168">
        <v>72.400000000000006</v>
      </c>
      <c r="K57" s="168">
        <f>ROUND(E57*J57,2)</f>
        <v>267180.71000000002</v>
      </c>
      <c r="L57" s="168">
        <v>21</v>
      </c>
      <c r="M57" s="168">
        <f>G57*(1+L57/100)</f>
        <v>0</v>
      </c>
      <c r="N57" s="168">
        <v>0</v>
      </c>
      <c r="O57" s="168">
        <f>ROUND(E57*N57,2)</f>
        <v>0</v>
      </c>
      <c r="P57" s="168">
        <v>0</v>
      </c>
      <c r="Q57" s="169">
        <f>ROUND(E57*P57,2)</f>
        <v>0</v>
      </c>
      <c r="R57" s="156"/>
      <c r="S57" s="156" t="s">
        <v>128</v>
      </c>
      <c r="T57" s="156" t="s">
        <v>129</v>
      </c>
      <c r="U57" s="156">
        <v>0.08</v>
      </c>
      <c r="V57" s="156">
        <f>ROUND(E57*U57,2)</f>
        <v>295.23</v>
      </c>
      <c r="W57" s="156"/>
      <c r="X57" s="156" t="s">
        <v>220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221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3"/>
      <c r="B58" s="4"/>
      <c r="C58" s="179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AE58">
        <v>15</v>
      </c>
      <c r="AF58">
        <v>21</v>
      </c>
      <c r="AG58" t="s">
        <v>110</v>
      </c>
    </row>
    <row r="59" spans="1:60" x14ac:dyDescent="0.2">
      <c r="C59" s="180"/>
      <c r="D59" s="10"/>
      <c r="AG59" t="s">
        <v>222</v>
      </c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6133D5-D634-447E-8FCD-62F124C017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EC53C2-B7BE-4F94-B5F0-E44F6209B4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fc66d1-0bd6-4002-8ae3-bd3679ea79f2"/>
    <ds:schemaRef ds:uri="2ef1be13-b41c-4751-ac75-93e14a74df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98514E-B991-40BB-AE63-A178A4AC9FE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08 SO 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08 SO 08 Pol'!Názvy_tisku</vt:lpstr>
      <vt:lpstr>oadresa</vt:lpstr>
      <vt:lpstr>Stavba!Objednatel</vt:lpstr>
      <vt:lpstr>Stavba!Objekt</vt:lpstr>
      <vt:lpstr>'SO 08 SO 08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 Petr</dc:creator>
  <cp:lastModifiedBy>Antl</cp:lastModifiedBy>
  <cp:lastPrinted>2019-03-19T12:27:02Z</cp:lastPrinted>
  <dcterms:created xsi:type="dcterms:W3CDTF">2009-04-08T07:15:50Z</dcterms:created>
  <dcterms:modified xsi:type="dcterms:W3CDTF">2021-06-16T06:40:11Z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